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Hiring Plan" sheetId="3" state="visible" r:id="rId3"/>
    <sheet xmlns:r="http://schemas.openxmlformats.org/officeDocument/2006/relationships" name="Monthly Build" sheetId="4" state="visible" r:id="rId4"/>
    <sheet xmlns:r="http://schemas.openxmlformats.org/officeDocument/2006/relationships" name="Runway Impac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"/>
    <numFmt numFmtId="165" formatCode="0.0"/>
  </numFmts>
  <fonts count="12">
    <font>
      <name val="Calibri"/>
      <family val="2"/>
      <color theme="1"/>
      <sz val="11"/>
      <scheme val="minor"/>
    </font>
    <font>
      <name val="Arial"/>
      <b val="1"/>
      <color rgb="00B8913A"/>
      <sz val="16"/>
    </font>
    <font>
      <name val="Arial"/>
      <b val="1"/>
      <color rgb="001A1A18"/>
      <sz val="13"/>
    </font>
    <font>
      <name val="Arial"/>
      <color rgb="006B6860"/>
      <sz val="9"/>
    </font>
    <font>
      <name val="Arial"/>
      <b val="1"/>
      <color rgb="001A1A18"/>
      <sz val="10"/>
    </font>
    <font>
      <name val="Arial"/>
      <color rgb="001A1A18"/>
      <sz val="10"/>
    </font>
    <font>
      <name val="Arial"/>
      <b val="1"/>
      <color rgb="00B8913A"/>
      <sz val="9"/>
    </font>
    <font>
      <name val="Arial"/>
      <b val="1"/>
      <color rgb="000000FF"/>
      <sz val="10"/>
    </font>
    <font>
      <name val="Arial"/>
      <b val="1"/>
      <i val="1"/>
      <color rgb="006B6860"/>
      <sz val="9"/>
    </font>
    <font>
      <name val="Arial"/>
      <b val="1"/>
      <color rgb="00FDFAF5"/>
      <sz val="9"/>
    </font>
    <font>
      <name val="Arial"/>
      <b val="1"/>
      <color rgb="001A1A18"/>
      <sz val="11"/>
    </font>
    <font>
      <name val="Arial"/>
      <b val="1"/>
      <color rgb="00B8913A"/>
      <sz val="13"/>
    </font>
  </fonts>
  <fills count="6">
    <fill>
      <patternFill/>
    </fill>
    <fill>
      <patternFill patternType="gray125"/>
    </fill>
    <fill>
      <patternFill patternType="solid">
        <fgColor rgb="00FFF3C4"/>
      </patternFill>
    </fill>
    <fill>
      <patternFill patternType="solid">
        <fgColor rgb="001A1A18"/>
      </patternFill>
    </fill>
    <fill>
      <patternFill patternType="solid">
        <fgColor rgb="00F5F0E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8D2C6"/>
      </left>
      <right style="thin">
        <color rgb="00D8D2C6"/>
      </right>
      <top style="thin">
        <color rgb="00D8D2C6"/>
      </top>
      <bottom style="thin">
        <color rgb="00D8D2C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5" fillId="0" borderId="0" pivotButton="0" quotePrefix="0" xfId="0"/>
    <xf numFmtId="164" fontId="7" fillId="2" borderId="1" applyAlignment="1" pivotButton="0" quotePrefix="0" xfId="0">
      <alignment horizontal="right"/>
    </xf>
    <xf numFmtId="9" fontId="7" fillId="2" borderId="1" applyAlignment="1" pivotButton="0" quotePrefix="0" xfId="0">
      <alignment horizontal="right"/>
    </xf>
    <xf numFmtId="1" fontId="7" fillId="2" borderId="1" applyAlignment="1" pivotButton="0" quotePrefix="0" xfId="0">
      <alignment horizontal="right"/>
    </xf>
    <xf numFmtId="0" fontId="8" fillId="0" borderId="0" pivotButton="0" quotePrefix="0" xfId="0"/>
    <xf numFmtId="0" fontId="9" fillId="3" borderId="1" applyAlignment="1" pivotButton="0" quotePrefix="0" xfId="0">
      <alignment horizontal="center" vertical="center" wrapText="1"/>
    </xf>
    <xf numFmtId="0" fontId="7" fillId="2" borderId="1" pivotButton="0" quotePrefix="0" xfId="0"/>
    <xf numFmtId="0" fontId="7" fillId="2" borderId="1" applyAlignment="1" pivotButton="0" quotePrefix="0" xfId="0">
      <alignment horizontal="center"/>
    </xf>
    <xf numFmtId="164" fontId="5" fillId="0" borderId="1" applyAlignment="1" pivotButton="0" quotePrefix="0" xfId="0">
      <alignment horizontal="right"/>
    </xf>
    <xf numFmtId="0" fontId="4" fillId="0" borderId="0" pivotButton="0" quotePrefix="0" xfId="0"/>
    <xf numFmtId="164" fontId="4" fillId="4" borderId="1" applyAlignment="1" pivotButton="0" quotePrefix="0" xfId="0">
      <alignment horizontal="right"/>
    </xf>
    <xf numFmtId="0" fontId="5" fillId="0" borderId="1" applyAlignment="1" pivotButton="0" quotePrefix="0" xfId="0">
      <alignment horizontal="center"/>
    </xf>
    <xf numFmtId="0" fontId="10" fillId="0" borderId="0" pivotButton="0" quotePrefix="0" xfId="0"/>
    <xf numFmtId="165" fontId="11" fillId="4" borderId="1" applyAlignment="1" pivotButton="0" quotePrefix="0" xfId="0">
      <alignment horizontal="right"/>
    </xf>
    <xf numFmtId="1" fontId="11" fillId="4" borderId="1" applyAlignment="1" pivotButton="0" quotePrefix="0" xfId="0">
      <alignment horizontal="right"/>
    </xf>
    <xf numFmtId="164" fontId="4" fillId="5" borderId="1" applyAlignment="1" pivotButton="0" quotePrefix="0" xfId="0">
      <alignment horizontal="right"/>
    </xf>
    <xf numFmtId="1" fontId="4" fillId="5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80" customWidth="1" min="3" max="3"/>
  </cols>
  <sheetData>
    <row r="2">
      <c r="B2" s="1" t="inlineStr">
        <is>
          <t>Countabl</t>
        </is>
      </c>
    </row>
    <row r="3">
      <c r="B3" s="2" t="inlineStr">
        <is>
          <t>Hiring Impact Model</t>
        </is>
      </c>
    </row>
    <row r="4">
      <c r="B4" s="3" t="inlineStr">
        <is>
          <t>countabl.io  ·  Free model for founders and owner-operators</t>
        </is>
      </c>
    </row>
    <row r="6" ht="30" customHeight="1">
      <c r="B6" s="4" t="inlineStr">
        <is>
          <t>What this is</t>
        </is>
      </c>
      <c r="C6" s="5" t="inlineStr">
        <is>
          <t>Enter the hires you are planning and see the true loaded cost of each, how payroll ramps month by month, and how many months of runway the plan costs you.</t>
        </is>
      </c>
    </row>
    <row r="7" ht="16" customHeight="1">
      <c r="B7" s="4" t="inlineStr">
        <is>
          <t>How to use</t>
        </is>
      </c>
      <c r="C7" s="5" t="inlineStr">
        <is>
          <t>Edit only the yellow cells. Everything else calculates automatically.</t>
        </is>
      </c>
    </row>
    <row r="8" ht="30" customHeight="1">
      <c r="B8" s="4" t="inlineStr">
        <is>
          <t>1. Inputs</t>
        </is>
      </c>
      <c r="C8" s="5" t="inlineStr">
        <is>
          <t>Set your current cash, your current monthly burn before any new hires, and your employer burden rate.</t>
        </is>
      </c>
    </row>
    <row r="9" ht="30" customHeight="1">
      <c r="B9" s="4" t="inlineStr">
        <is>
          <t>2. Hiring Plan</t>
        </is>
      </c>
      <c r="C9" s="5" t="inlineStr">
        <is>
          <t>List each planned hire: role, start month, base salary, and any one-time cost. Loaded cost calculates for you.</t>
        </is>
      </c>
    </row>
    <row r="10" ht="30" customHeight="1">
      <c r="B10" s="4" t="inlineStr">
        <is>
          <t>3. Monthly Build</t>
        </is>
      </c>
      <c r="C10" s="5" t="inlineStr">
        <is>
          <t>See payroll compound as hires start, and watch cash draw down month by month.</t>
        </is>
      </c>
    </row>
    <row r="11" ht="30" customHeight="1">
      <c r="B11" s="4" t="inlineStr">
        <is>
          <t>4. Runway Impact</t>
        </is>
      </c>
      <c r="C11" s="5" t="inlineStr">
        <is>
          <t>The headline: runway before vs. after these hires, and how many months of runway the plan consumes.</t>
        </is>
      </c>
    </row>
    <row r="12" ht="30" customHeight="1">
      <c r="B12" s="4" t="inlineStr">
        <is>
          <t>On burden</t>
        </is>
      </c>
      <c r="C12" s="5" t="inlineStr">
        <is>
          <t>Loaded cost = base salary x (1 + burden). Burden covers payroll taxes, benefits, software, and overhead. 20-30% is typical.</t>
        </is>
      </c>
    </row>
    <row r="13" ht="30" customHeight="1">
      <c r="B13" s="4" t="inlineStr">
        <is>
          <t>Not advice</t>
        </is>
      </c>
      <c r="C13" s="5" t="inlineStr">
        <is>
          <t>This is a planning tool, not financial advice. Countabl is not a CPA firm.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6" customWidth="1" min="3" max="3"/>
    <col width="40" customWidth="1" min="4" max="4"/>
  </cols>
  <sheetData>
    <row r="2">
      <c r="B2" s="2" t="inlineStr">
        <is>
          <t>Inputs &amp; Assumptions</t>
        </is>
      </c>
    </row>
    <row r="3">
      <c r="B3" s="3" t="inlineStr">
        <is>
          <t>Fill in every yellow cell. All other tabs update automatically.</t>
        </is>
      </c>
    </row>
    <row r="5">
      <c r="B5" s="6" t="inlineStr">
        <is>
          <t>CASH &amp; BURN TODAY</t>
        </is>
      </c>
    </row>
    <row r="6">
      <c r="B6" s="7" t="inlineStr">
        <is>
          <t>Current cash balance ($)</t>
        </is>
      </c>
      <c r="C6" s="8" t="n">
        <v>500000</v>
      </c>
    </row>
    <row r="7">
      <c r="B7" s="7" t="inlineStr">
        <is>
          <t>Current monthly burn, before new hires ($)</t>
        </is>
      </c>
      <c r="C7" s="8" t="n">
        <v>40000</v>
      </c>
      <c r="D7" s="3" t="inlineStr">
        <is>
          <t>Net cash out per month today</t>
        </is>
      </c>
    </row>
    <row r="9">
      <c r="B9" s="6" t="inlineStr">
        <is>
          <t>HIRING ASSUMPTIONS</t>
        </is>
      </c>
    </row>
    <row r="10">
      <c r="B10" s="7" t="inlineStr">
        <is>
          <t>Employer burden rate (%)</t>
        </is>
      </c>
      <c r="C10" s="9" t="n">
        <v>0.25</v>
      </c>
      <c r="D10" s="3" t="inlineStr">
        <is>
          <t>Taxes, benefits, software, overhead</t>
        </is>
      </c>
    </row>
    <row r="11">
      <c r="B11" s="7" t="inlineStr">
        <is>
          <t>Planning horizon (months)</t>
        </is>
      </c>
      <c r="C11" s="10" t="n">
        <v>18</v>
      </c>
      <c r="D11" s="3" t="inlineStr">
        <is>
          <t>Projection length (max 18)</t>
        </is>
      </c>
    </row>
    <row r="13">
      <c r="B13" s="11" t="inlineStr">
        <is>
          <t>Burden is applied to every hire's base salary on the Hiring Plan tab.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20" customWidth="1" min="3" max="3"/>
    <col width="12" customWidth="1" min="4" max="4"/>
    <col width="16" customWidth="1" min="5" max="5"/>
    <col width="16" customWidth="1" min="6" max="6"/>
    <col width="18" customWidth="1" min="7" max="7"/>
    <col width="18" customWidth="1" min="8" max="8"/>
  </cols>
  <sheetData>
    <row r="2">
      <c r="B2" s="2" t="inlineStr">
        <is>
          <t>Hiring Plan</t>
        </is>
      </c>
    </row>
    <row r="3">
      <c r="B3" s="3" t="inlineStr">
        <is>
          <t>Enter each planned hire in the yellow cells. Loaded cost calculates automatically.</t>
        </is>
      </c>
    </row>
    <row r="5" ht="28" customHeight="1">
      <c r="B5" s="12" t="inlineStr">
        <is>
          <t>Role</t>
        </is>
      </c>
      <c r="C5" s="12" t="inlineStr">
        <is>
          <t>Department</t>
        </is>
      </c>
      <c r="D5" s="12" t="inlineStr">
        <is>
          <t>Start month</t>
        </is>
      </c>
      <c r="E5" s="12" t="inlineStr">
        <is>
          <t>Base salary ($/yr)</t>
        </is>
      </c>
      <c r="F5" s="12" t="inlineStr">
        <is>
          <t>One-time cost ($)</t>
        </is>
      </c>
      <c r="G5" s="12" t="inlineStr">
        <is>
          <t>Loaded cost ($/yr)</t>
        </is>
      </c>
      <c r="H5" s="12" t="inlineStr">
        <is>
          <t>Loaded ($/mo)</t>
        </is>
      </c>
    </row>
    <row r="6">
      <c r="B6" s="13" t="inlineStr">
        <is>
          <t>Account Executive</t>
        </is>
      </c>
      <c r="C6" s="13" t="inlineStr">
        <is>
          <t>Sales</t>
        </is>
      </c>
      <c r="D6" s="14" t="n">
        <v>2</v>
      </c>
      <c r="E6" s="8" t="n">
        <v>120000</v>
      </c>
      <c r="F6" s="8" t="n">
        <v>8000</v>
      </c>
      <c r="G6" s="15">
        <f>IF($E6="",0,$E6*(1+Inputs!$C$10))</f>
        <v/>
      </c>
      <c r="H6" s="15">
        <f>IF($G6=0,0,$G6/12)</f>
        <v/>
      </c>
    </row>
    <row r="7">
      <c r="B7" s="13" t="inlineStr">
        <is>
          <t>Senior Engineer</t>
        </is>
      </c>
      <c r="C7" s="13" t="inlineStr">
        <is>
          <t>Engineering</t>
        </is>
      </c>
      <c r="D7" s="14" t="n">
        <v>1</v>
      </c>
      <c r="E7" s="8" t="n">
        <v>170000</v>
      </c>
      <c r="F7" s="8" t="n">
        <v>12000</v>
      </c>
      <c r="G7" s="15">
        <f>IF($E7="",0,$E7*(1+Inputs!$C$10))</f>
        <v/>
      </c>
      <c r="H7" s="15">
        <f>IF($G7=0,0,$G7/12)</f>
        <v/>
      </c>
    </row>
    <row r="8">
      <c r="B8" s="13" t="inlineStr">
        <is>
          <t>Customer Success Lead</t>
        </is>
      </c>
      <c r="C8" s="13" t="inlineStr">
        <is>
          <t>CS</t>
        </is>
      </c>
      <c r="D8" s="14" t="n">
        <v>4</v>
      </c>
      <c r="E8" s="8" t="n">
        <v>110000</v>
      </c>
      <c r="F8" s="8" t="n">
        <v>5000</v>
      </c>
      <c r="G8" s="15">
        <f>IF($E8="",0,$E8*(1+Inputs!$C$10))</f>
        <v/>
      </c>
      <c r="H8" s="15">
        <f>IF($G8=0,0,$G8/12)</f>
        <v/>
      </c>
    </row>
    <row r="9">
      <c r="B9" s="13" t="inlineStr">
        <is>
          <t>Ops Manager</t>
        </is>
      </c>
      <c r="C9" s="13" t="inlineStr">
        <is>
          <t>Operations</t>
        </is>
      </c>
      <c r="D9" s="14" t="n">
        <v>6</v>
      </c>
      <c r="E9" s="8" t="n">
        <v>95000</v>
      </c>
      <c r="F9" s="8" t="n">
        <v>4000</v>
      </c>
      <c r="G9" s="15">
        <f>IF($E9="",0,$E9*(1+Inputs!$C$10))</f>
        <v/>
      </c>
      <c r="H9" s="15">
        <f>IF($G9=0,0,$G9/12)</f>
        <v/>
      </c>
    </row>
    <row r="10">
      <c r="B10" s="13" t="n"/>
      <c r="C10" s="13" t="n"/>
      <c r="D10" s="14" t="n"/>
      <c r="E10" s="8" t="n"/>
      <c r="F10" s="8" t="n"/>
      <c r="G10" s="15">
        <f>IF($E10="",0,$E10*(1+Inputs!$C$10))</f>
        <v/>
      </c>
      <c r="H10" s="15">
        <f>IF($G10=0,0,$G10/12)</f>
        <v/>
      </c>
    </row>
    <row r="11">
      <c r="B11" s="13" t="n"/>
      <c r="C11" s="13" t="n"/>
      <c r="D11" s="14" t="n"/>
      <c r="E11" s="8" t="n"/>
      <c r="F11" s="8" t="n"/>
      <c r="G11" s="15">
        <f>IF($E11="",0,$E11*(1+Inputs!$C$10))</f>
        <v/>
      </c>
      <c r="H11" s="15">
        <f>IF($G11=0,0,$G11/12)</f>
        <v/>
      </c>
    </row>
    <row r="12">
      <c r="B12" s="13" t="n"/>
      <c r="C12" s="13" t="n"/>
      <c r="D12" s="14" t="n"/>
      <c r="E12" s="8" t="n"/>
      <c r="F12" s="8" t="n"/>
      <c r="G12" s="15">
        <f>IF($E12="",0,$E12*(1+Inputs!$C$10))</f>
        <v/>
      </c>
      <c r="H12" s="15">
        <f>IF($G12=0,0,$G12/12)</f>
        <v/>
      </c>
    </row>
    <row r="13">
      <c r="B13" s="13" t="n"/>
      <c r="C13" s="13" t="n"/>
      <c r="D13" s="14" t="n"/>
      <c r="E13" s="8" t="n"/>
      <c r="F13" s="8" t="n"/>
      <c r="G13" s="15">
        <f>IF($E13="",0,$E13*(1+Inputs!$C$10))</f>
        <v/>
      </c>
      <c r="H13" s="15">
        <f>IF($G13=0,0,$G13/12)</f>
        <v/>
      </c>
    </row>
    <row r="14">
      <c r="B14" s="16" t="inlineStr">
        <is>
          <t>TOTAL</t>
        </is>
      </c>
      <c r="E14" s="17">
        <f>SUM(E6:E13)</f>
        <v/>
      </c>
      <c r="F14" s="17">
        <f>SUM(F6:F13)</f>
        <v/>
      </c>
      <c r="G14" s="17">
        <f>SUM(G6:G13)</f>
        <v/>
      </c>
      <c r="H14" s="17">
        <f>SUM(H6:H13)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G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2">
      <c r="B2" s="2" t="inlineStr">
        <is>
          <t>Monthly Build</t>
        </is>
      </c>
    </row>
    <row r="3">
      <c r="B3" s="3" t="inlineStr">
        <is>
          <t>Payroll compounds as hires start. Cash draws down by baseline burn plus new payroll.</t>
        </is>
      </c>
    </row>
    <row r="5" ht="28" customHeight="1">
      <c r="B5" s="12" t="inlineStr">
        <is>
          <t>Month</t>
        </is>
      </c>
      <c r="C5" s="12" t="inlineStr">
        <is>
          <t>New payroll active ($/mo)</t>
        </is>
      </c>
      <c r="D5" s="12" t="inlineStr">
        <is>
          <t>One-time costs ($)</t>
        </is>
      </c>
      <c r="E5" s="12" t="inlineStr">
        <is>
          <t>Total cash out ($)</t>
        </is>
      </c>
      <c r="F5" s="12" t="inlineStr">
        <is>
          <t>Beginning cash ($)</t>
        </is>
      </c>
      <c r="G5" s="12" t="inlineStr">
        <is>
          <t>Ending cash ($)</t>
        </is>
      </c>
    </row>
    <row r="6">
      <c r="B6" s="18" t="n">
        <v>1</v>
      </c>
      <c r="C6" s="15">
        <f>SUMPRODUCT(('Hiring Plan'!$D$6:$D$13&lt;&gt;"")*('Hiring Plan'!$D$6:$D$13&lt;=$B6)*('Hiring Plan'!$H$6:$H$13))</f>
        <v/>
      </c>
      <c r="D6" s="15">
        <f>SUMPRODUCT(('Hiring Plan'!$D$6:$D$13=$B6)*('Hiring Plan'!$F$6:$F$13))</f>
        <v/>
      </c>
      <c r="E6" s="15">
        <f>Inputs!$C$7+$C6+$D6</f>
        <v/>
      </c>
      <c r="F6" s="15">
        <f>Inputs!$C$6</f>
        <v/>
      </c>
      <c r="G6" s="15">
        <f>$F6-$E6</f>
        <v/>
      </c>
    </row>
    <row r="7">
      <c r="B7" s="18" t="n">
        <v>2</v>
      </c>
      <c r="C7" s="15">
        <f>SUMPRODUCT(('Hiring Plan'!$D$6:$D$13&lt;&gt;"")*('Hiring Plan'!$D$6:$D$13&lt;=$B7)*('Hiring Plan'!$H$6:$H$13))</f>
        <v/>
      </c>
      <c r="D7" s="15">
        <f>SUMPRODUCT(('Hiring Plan'!$D$6:$D$13=$B7)*('Hiring Plan'!$F$6:$F$13))</f>
        <v/>
      </c>
      <c r="E7" s="15">
        <f>Inputs!$C$7+$C7+$D7</f>
        <v/>
      </c>
      <c r="F7" s="15">
        <f>$G6</f>
        <v/>
      </c>
      <c r="G7" s="15">
        <f>$F7-$E7</f>
        <v/>
      </c>
    </row>
    <row r="8">
      <c r="B8" s="18" t="n">
        <v>3</v>
      </c>
      <c r="C8" s="15">
        <f>SUMPRODUCT(('Hiring Plan'!$D$6:$D$13&lt;&gt;"")*('Hiring Plan'!$D$6:$D$13&lt;=$B8)*('Hiring Plan'!$H$6:$H$13))</f>
        <v/>
      </c>
      <c r="D8" s="15">
        <f>SUMPRODUCT(('Hiring Plan'!$D$6:$D$13=$B8)*('Hiring Plan'!$F$6:$F$13))</f>
        <v/>
      </c>
      <c r="E8" s="15">
        <f>Inputs!$C$7+$C8+$D8</f>
        <v/>
      </c>
      <c r="F8" s="15">
        <f>$G7</f>
        <v/>
      </c>
      <c r="G8" s="15">
        <f>$F8-$E8</f>
        <v/>
      </c>
    </row>
    <row r="9">
      <c r="B9" s="18" t="n">
        <v>4</v>
      </c>
      <c r="C9" s="15">
        <f>SUMPRODUCT(('Hiring Plan'!$D$6:$D$13&lt;&gt;"")*('Hiring Plan'!$D$6:$D$13&lt;=$B9)*('Hiring Plan'!$H$6:$H$13))</f>
        <v/>
      </c>
      <c r="D9" s="15">
        <f>SUMPRODUCT(('Hiring Plan'!$D$6:$D$13=$B9)*('Hiring Plan'!$F$6:$F$13))</f>
        <v/>
      </c>
      <c r="E9" s="15">
        <f>Inputs!$C$7+$C9+$D9</f>
        <v/>
      </c>
      <c r="F9" s="15">
        <f>$G8</f>
        <v/>
      </c>
      <c r="G9" s="15">
        <f>$F9-$E9</f>
        <v/>
      </c>
    </row>
    <row r="10">
      <c r="B10" s="18" t="n">
        <v>5</v>
      </c>
      <c r="C10" s="15">
        <f>SUMPRODUCT(('Hiring Plan'!$D$6:$D$13&lt;&gt;"")*('Hiring Plan'!$D$6:$D$13&lt;=$B10)*('Hiring Plan'!$H$6:$H$13))</f>
        <v/>
      </c>
      <c r="D10" s="15">
        <f>SUMPRODUCT(('Hiring Plan'!$D$6:$D$13=$B10)*('Hiring Plan'!$F$6:$F$13))</f>
        <v/>
      </c>
      <c r="E10" s="15">
        <f>Inputs!$C$7+$C10+$D10</f>
        <v/>
      </c>
      <c r="F10" s="15">
        <f>$G9</f>
        <v/>
      </c>
      <c r="G10" s="15">
        <f>$F10-$E10</f>
        <v/>
      </c>
    </row>
    <row r="11">
      <c r="B11" s="18" t="n">
        <v>6</v>
      </c>
      <c r="C11" s="15">
        <f>SUMPRODUCT(('Hiring Plan'!$D$6:$D$13&lt;&gt;"")*('Hiring Plan'!$D$6:$D$13&lt;=$B11)*('Hiring Plan'!$H$6:$H$13))</f>
        <v/>
      </c>
      <c r="D11" s="15">
        <f>SUMPRODUCT(('Hiring Plan'!$D$6:$D$13=$B11)*('Hiring Plan'!$F$6:$F$13))</f>
        <v/>
      </c>
      <c r="E11" s="15">
        <f>Inputs!$C$7+$C11+$D11</f>
        <v/>
      </c>
      <c r="F11" s="15">
        <f>$G10</f>
        <v/>
      </c>
      <c r="G11" s="15">
        <f>$F11-$E11</f>
        <v/>
      </c>
    </row>
    <row r="12">
      <c r="B12" s="18" t="n">
        <v>7</v>
      </c>
      <c r="C12" s="15">
        <f>SUMPRODUCT(('Hiring Plan'!$D$6:$D$13&lt;&gt;"")*('Hiring Plan'!$D$6:$D$13&lt;=$B12)*('Hiring Plan'!$H$6:$H$13))</f>
        <v/>
      </c>
      <c r="D12" s="15">
        <f>SUMPRODUCT(('Hiring Plan'!$D$6:$D$13=$B12)*('Hiring Plan'!$F$6:$F$13))</f>
        <v/>
      </c>
      <c r="E12" s="15">
        <f>Inputs!$C$7+$C12+$D12</f>
        <v/>
      </c>
      <c r="F12" s="15">
        <f>$G11</f>
        <v/>
      </c>
      <c r="G12" s="15">
        <f>$F12-$E12</f>
        <v/>
      </c>
    </row>
    <row r="13">
      <c r="B13" s="18" t="n">
        <v>8</v>
      </c>
      <c r="C13" s="15">
        <f>SUMPRODUCT(('Hiring Plan'!$D$6:$D$13&lt;&gt;"")*('Hiring Plan'!$D$6:$D$13&lt;=$B13)*('Hiring Plan'!$H$6:$H$13))</f>
        <v/>
      </c>
      <c r="D13" s="15">
        <f>SUMPRODUCT(('Hiring Plan'!$D$6:$D$13=$B13)*('Hiring Plan'!$F$6:$F$13))</f>
        <v/>
      </c>
      <c r="E13" s="15">
        <f>Inputs!$C$7+$C13+$D13</f>
        <v/>
      </c>
      <c r="F13" s="15">
        <f>$G12</f>
        <v/>
      </c>
      <c r="G13" s="15">
        <f>$F13-$E13</f>
        <v/>
      </c>
    </row>
    <row r="14">
      <c r="B14" s="18" t="n">
        <v>9</v>
      </c>
      <c r="C14" s="15">
        <f>SUMPRODUCT(('Hiring Plan'!$D$6:$D$13&lt;&gt;"")*('Hiring Plan'!$D$6:$D$13&lt;=$B14)*('Hiring Plan'!$H$6:$H$13))</f>
        <v/>
      </c>
      <c r="D14" s="15">
        <f>SUMPRODUCT(('Hiring Plan'!$D$6:$D$13=$B14)*('Hiring Plan'!$F$6:$F$13))</f>
        <v/>
      </c>
      <c r="E14" s="15">
        <f>Inputs!$C$7+$C14+$D14</f>
        <v/>
      </c>
      <c r="F14" s="15">
        <f>$G13</f>
        <v/>
      </c>
      <c r="G14" s="15">
        <f>$F14-$E14</f>
        <v/>
      </c>
    </row>
    <row r="15">
      <c r="B15" s="18" t="n">
        <v>10</v>
      </c>
      <c r="C15" s="15">
        <f>SUMPRODUCT(('Hiring Plan'!$D$6:$D$13&lt;&gt;"")*('Hiring Plan'!$D$6:$D$13&lt;=$B15)*('Hiring Plan'!$H$6:$H$13))</f>
        <v/>
      </c>
      <c r="D15" s="15">
        <f>SUMPRODUCT(('Hiring Plan'!$D$6:$D$13=$B15)*('Hiring Plan'!$F$6:$F$13))</f>
        <v/>
      </c>
      <c r="E15" s="15">
        <f>Inputs!$C$7+$C15+$D15</f>
        <v/>
      </c>
      <c r="F15" s="15">
        <f>$G14</f>
        <v/>
      </c>
      <c r="G15" s="15">
        <f>$F15-$E15</f>
        <v/>
      </c>
    </row>
    <row r="16">
      <c r="B16" s="18" t="n">
        <v>11</v>
      </c>
      <c r="C16" s="15">
        <f>SUMPRODUCT(('Hiring Plan'!$D$6:$D$13&lt;&gt;"")*('Hiring Plan'!$D$6:$D$13&lt;=$B16)*('Hiring Plan'!$H$6:$H$13))</f>
        <v/>
      </c>
      <c r="D16" s="15">
        <f>SUMPRODUCT(('Hiring Plan'!$D$6:$D$13=$B16)*('Hiring Plan'!$F$6:$F$13))</f>
        <v/>
      </c>
      <c r="E16" s="15">
        <f>Inputs!$C$7+$C16+$D16</f>
        <v/>
      </c>
      <c r="F16" s="15">
        <f>$G15</f>
        <v/>
      </c>
      <c r="G16" s="15">
        <f>$F16-$E16</f>
        <v/>
      </c>
    </row>
    <row r="17">
      <c r="B17" s="18" t="n">
        <v>12</v>
      </c>
      <c r="C17" s="15">
        <f>SUMPRODUCT(('Hiring Plan'!$D$6:$D$13&lt;&gt;"")*('Hiring Plan'!$D$6:$D$13&lt;=$B17)*('Hiring Plan'!$H$6:$H$13))</f>
        <v/>
      </c>
      <c r="D17" s="15">
        <f>SUMPRODUCT(('Hiring Plan'!$D$6:$D$13=$B17)*('Hiring Plan'!$F$6:$F$13))</f>
        <v/>
      </c>
      <c r="E17" s="15">
        <f>Inputs!$C$7+$C17+$D17</f>
        <v/>
      </c>
      <c r="F17" s="15">
        <f>$G16</f>
        <v/>
      </c>
      <c r="G17" s="15">
        <f>$F17-$E17</f>
        <v/>
      </c>
    </row>
    <row r="18">
      <c r="B18" s="18" t="n">
        <v>13</v>
      </c>
      <c r="C18" s="15">
        <f>SUMPRODUCT(('Hiring Plan'!$D$6:$D$13&lt;&gt;"")*('Hiring Plan'!$D$6:$D$13&lt;=$B18)*('Hiring Plan'!$H$6:$H$13))</f>
        <v/>
      </c>
      <c r="D18" s="15">
        <f>SUMPRODUCT(('Hiring Plan'!$D$6:$D$13=$B18)*('Hiring Plan'!$F$6:$F$13))</f>
        <v/>
      </c>
      <c r="E18" s="15">
        <f>Inputs!$C$7+$C18+$D18</f>
        <v/>
      </c>
      <c r="F18" s="15">
        <f>$G17</f>
        <v/>
      </c>
      <c r="G18" s="15">
        <f>$F18-$E18</f>
        <v/>
      </c>
    </row>
    <row r="19">
      <c r="B19" s="18" t="n">
        <v>14</v>
      </c>
      <c r="C19" s="15">
        <f>SUMPRODUCT(('Hiring Plan'!$D$6:$D$13&lt;&gt;"")*('Hiring Plan'!$D$6:$D$13&lt;=$B19)*('Hiring Plan'!$H$6:$H$13))</f>
        <v/>
      </c>
      <c r="D19" s="15">
        <f>SUMPRODUCT(('Hiring Plan'!$D$6:$D$13=$B19)*('Hiring Plan'!$F$6:$F$13))</f>
        <v/>
      </c>
      <c r="E19" s="15">
        <f>Inputs!$C$7+$C19+$D19</f>
        <v/>
      </c>
      <c r="F19" s="15">
        <f>$G18</f>
        <v/>
      </c>
      <c r="G19" s="15">
        <f>$F19-$E19</f>
        <v/>
      </c>
    </row>
    <row r="20">
      <c r="B20" s="18" t="n">
        <v>15</v>
      </c>
      <c r="C20" s="15">
        <f>SUMPRODUCT(('Hiring Plan'!$D$6:$D$13&lt;&gt;"")*('Hiring Plan'!$D$6:$D$13&lt;=$B20)*('Hiring Plan'!$H$6:$H$13))</f>
        <v/>
      </c>
      <c r="D20" s="15">
        <f>SUMPRODUCT(('Hiring Plan'!$D$6:$D$13=$B20)*('Hiring Plan'!$F$6:$F$13))</f>
        <v/>
      </c>
      <c r="E20" s="15">
        <f>Inputs!$C$7+$C20+$D20</f>
        <v/>
      </c>
      <c r="F20" s="15">
        <f>$G19</f>
        <v/>
      </c>
      <c r="G20" s="15">
        <f>$F20-$E20</f>
        <v/>
      </c>
    </row>
    <row r="21">
      <c r="B21" s="18" t="n">
        <v>16</v>
      </c>
      <c r="C21" s="15">
        <f>SUMPRODUCT(('Hiring Plan'!$D$6:$D$13&lt;&gt;"")*('Hiring Plan'!$D$6:$D$13&lt;=$B21)*('Hiring Plan'!$H$6:$H$13))</f>
        <v/>
      </c>
      <c r="D21" s="15">
        <f>SUMPRODUCT(('Hiring Plan'!$D$6:$D$13=$B21)*('Hiring Plan'!$F$6:$F$13))</f>
        <v/>
      </c>
      <c r="E21" s="15">
        <f>Inputs!$C$7+$C21+$D21</f>
        <v/>
      </c>
      <c r="F21" s="15">
        <f>$G20</f>
        <v/>
      </c>
      <c r="G21" s="15">
        <f>$F21-$E21</f>
        <v/>
      </c>
    </row>
    <row r="22">
      <c r="B22" s="18" t="n">
        <v>17</v>
      </c>
      <c r="C22" s="15">
        <f>SUMPRODUCT(('Hiring Plan'!$D$6:$D$13&lt;&gt;"")*('Hiring Plan'!$D$6:$D$13&lt;=$B22)*('Hiring Plan'!$H$6:$H$13))</f>
        <v/>
      </c>
      <c r="D22" s="15">
        <f>SUMPRODUCT(('Hiring Plan'!$D$6:$D$13=$B22)*('Hiring Plan'!$F$6:$F$13))</f>
        <v/>
      </c>
      <c r="E22" s="15">
        <f>Inputs!$C$7+$C22+$D22</f>
        <v/>
      </c>
      <c r="F22" s="15">
        <f>$G21</f>
        <v/>
      </c>
      <c r="G22" s="15">
        <f>$F22-$E22</f>
        <v/>
      </c>
    </row>
    <row r="23">
      <c r="B23" s="18" t="n">
        <v>18</v>
      </c>
      <c r="C23" s="15">
        <f>SUMPRODUCT(('Hiring Plan'!$D$6:$D$13&lt;&gt;"")*('Hiring Plan'!$D$6:$D$13&lt;=$B23)*('Hiring Plan'!$H$6:$H$13))</f>
        <v/>
      </c>
      <c r="D23" s="15">
        <f>SUMPRODUCT(('Hiring Plan'!$D$6:$D$13=$B23)*('Hiring Plan'!$F$6:$F$13))</f>
        <v/>
      </c>
      <c r="E23" s="15">
        <f>Inputs!$C$7+$C23+$D23</f>
        <v/>
      </c>
      <c r="F23" s="15">
        <f>$G22</f>
        <v/>
      </c>
      <c r="G23" s="15">
        <f>$F23-$E23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D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8" customWidth="1" min="2" max="2"/>
    <col width="18" customWidth="1" min="3" max="3"/>
    <col width="38" customWidth="1" min="4" max="4"/>
  </cols>
  <sheetData>
    <row r="2">
      <c r="B2" s="2" t="inlineStr">
        <is>
          <t>Runway Impact</t>
        </is>
      </c>
    </row>
    <row r="3">
      <c r="B3" s="3" t="inlineStr">
        <is>
          <t>The bottom line: what these hires do to your runway.</t>
        </is>
      </c>
    </row>
    <row r="6">
      <c r="B6" s="19" t="inlineStr">
        <is>
          <t>Runway BEFORE new hires (months)</t>
        </is>
      </c>
      <c r="C6" s="20">
        <f>IF(Inputs!$C$7&lt;=0,"n/a",Inputs!$C$6/Inputs!$C$7)</f>
        <v/>
      </c>
      <c r="D6" s="3" t="inlineStr">
        <is>
          <t>Cash / current monthly burn</t>
        </is>
      </c>
    </row>
    <row r="7">
      <c r="B7" s="19" t="inlineStr">
        <is>
          <t>Runway AFTER these hires (months)</t>
        </is>
      </c>
      <c r="C7" s="21">
        <f>COUNTIF('Monthly Build'!$G$6:$G$23,"&gt;=0")</f>
        <v/>
      </c>
      <c r="D7" s="3" t="inlineStr">
        <is>
          <t>Months until cash runs out (capped at 18)</t>
        </is>
      </c>
    </row>
    <row r="8">
      <c r="B8" s="19" t="inlineStr">
        <is>
          <t>Runway consumed by this plan (months)</t>
        </is>
      </c>
      <c r="C8" s="20">
        <f>IF(Inputs!$C$7&lt;=0,"n/a",MAX(0,(Inputs!$C$6/Inputs!$C$7)-COUNTIF('Monthly Build'!$G$6:$G$23,"&gt;=0")))</f>
        <v/>
      </c>
      <c r="D8" s="3" t="inlineStr">
        <is>
          <t>Before minus after</t>
        </is>
      </c>
    </row>
    <row r="10">
      <c r="B10" s="6" t="inlineStr">
        <is>
          <t>PLAN COST SUMMARY</t>
        </is>
      </c>
    </row>
    <row r="11">
      <c r="B11" s="7" t="inlineStr">
        <is>
          <t>Total added payroll, fully loaded ($/yr)</t>
        </is>
      </c>
      <c r="C11" s="22">
        <f>'Hiring Plan'!$G$14</f>
        <v/>
      </c>
    </row>
    <row r="12">
      <c r="B12" s="7" t="inlineStr">
        <is>
          <t>Total added payroll ($/mo at full ramp)</t>
        </is>
      </c>
      <c r="C12" s="22">
        <f>'Hiring Plan'!$H$14</f>
        <v/>
      </c>
    </row>
    <row r="13">
      <c r="B13" s="7" t="inlineStr">
        <is>
          <t>Total one-time hiring costs ($)</t>
        </is>
      </c>
      <c r="C13" s="22">
        <f>'Hiring Plan'!$F$14</f>
        <v/>
      </c>
    </row>
    <row r="14">
      <c r="B14" s="7" t="inlineStr">
        <is>
          <t>Number of hires planned</t>
        </is>
      </c>
      <c r="C14" s="23">
        <f>COUNTIF('Hiring Plan'!$B$6:$B$13,"?*")</f>
        <v/>
      </c>
    </row>
    <row r="16">
      <c r="B16" s="11" t="inlineStr">
        <is>
          <t>Tip: if runway after drops below ~9-12 months, stagger start dates or trim the plan.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2026-06-21T00:00:47Z</dcterms:created>
  <dcterms:modified xmlns:dcterms="http://purl.org/dc/terms/" xmlns:xsi="http://www.w3.org/2001/XMLSchema-instance" xsi:type="dcterms:W3CDTF">2026-06-21T00:00:47Z</dcterms:modified>
</cp:coreProperties>
</file>