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Cap Table" sheetId="2" state="visible" r:id="rId2"/>
    <sheet xmlns:r="http://schemas.openxmlformats.org/officeDocument/2006/relationships" name="Round Modeler" sheetId="3" state="visible" r:id="rId3"/>
    <sheet xmlns:r="http://schemas.openxmlformats.org/officeDocument/2006/relationships" name="Exit Waterfall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$#,##0;($#,##0)"/>
    <numFmt numFmtId="166" formatCode="$#,##0.0000"/>
    <numFmt numFmtId="167" formatCode="0.0&quot;x&quot;"/>
  </numFmts>
  <fonts count="13">
    <font>
      <name val="Calibri"/>
      <family val="2"/>
      <color theme="1"/>
      <sz val="11"/>
      <scheme val="minor"/>
    </font>
    <font>
      <name val="Arial"/>
      <b val="1"/>
      <color rgb="00B8913A"/>
      <sz val="16"/>
    </font>
    <font>
      <name val="Arial"/>
      <b val="1"/>
      <color rgb="001A1A18"/>
      <sz val="13"/>
    </font>
    <font>
      <name val="Arial"/>
      <color rgb="006B6860"/>
      <sz val="9"/>
    </font>
    <font>
      <name val="Arial"/>
      <b val="1"/>
      <color rgb="001A1A18"/>
      <sz val="10"/>
    </font>
    <font>
      <name val="Arial"/>
      <color rgb="001A1A18"/>
      <sz val="10"/>
    </font>
    <font>
      <name val="Arial"/>
      <b val="1"/>
      <color rgb="00FDFAF5"/>
      <sz val="9"/>
    </font>
    <font>
      <name val="Arial"/>
      <b val="1"/>
      <color rgb="000000FF"/>
      <sz val="10"/>
    </font>
    <font>
      <name val="Arial"/>
      <b val="1"/>
      <color rgb="00B8913A"/>
      <sz val="9"/>
    </font>
    <font>
      <name val="Arial"/>
      <b val="1"/>
      <color rgb="001A1A18"/>
      <sz val="11"/>
    </font>
    <font>
      <name val="Arial"/>
      <b val="1"/>
      <color rgb="00B8913A"/>
      <sz val="11"/>
    </font>
    <font>
      <name val="Arial"/>
      <i val="1"/>
      <color rgb="001A1A18"/>
      <sz val="10"/>
    </font>
    <font>
      <name val="Arial"/>
      <b val="1"/>
      <i val="1"/>
      <color rgb="006B6860"/>
      <sz val="9"/>
    </font>
  </fonts>
  <fills count="6">
    <fill>
      <patternFill/>
    </fill>
    <fill>
      <patternFill patternType="gray125"/>
    </fill>
    <fill>
      <patternFill patternType="solid">
        <fgColor rgb="001A1A18"/>
      </patternFill>
    </fill>
    <fill>
      <patternFill patternType="solid">
        <fgColor rgb="00FFF3C4"/>
      </patternFill>
    </fill>
    <fill>
      <patternFill patternType="solid">
        <fgColor rgb="00F5F0E8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D8D2C6"/>
      </left>
      <right style="thin">
        <color rgb="00D8D2C6"/>
      </right>
      <top style="thin">
        <color rgb="00D8D2C6"/>
      </top>
      <bottom style="thin">
        <color rgb="00D8D2C6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5" fillId="0" borderId="0" applyAlignment="1" pivotButton="0" quotePrefix="0" xfId="0">
      <alignment vertical="top" wrapText="1"/>
    </xf>
    <xf numFmtId="0" fontId="6" fillId="2" borderId="1" applyAlignment="1" pivotButton="0" quotePrefix="0" xfId="0">
      <alignment horizontal="center" vertical="center" wrapText="1"/>
    </xf>
    <xf numFmtId="0" fontId="7" fillId="3" borderId="1" pivotButton="0" quotePrefix="0" xfId="0"/>
    <xf numFmtId="3" fontId="7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0" fontId="4" fillId="0" borderId="0" pivotButton="0" quotePrefix="0" xfId="0"/>
    <xf numFmtId="3" fontId="4" fillId="4" borderId="1" applyAlignment="1" pivotButton="0" quotePrefix="0" xfId="0">
      <alignment horizontal="right"/>
    </xf>
    <xf numFmtId="164" fontId="4" fillId="4" borderId="1" applyAlignment="1" pivotButton="0" quotePrefix="0" xfId="0">
      <alignment horizontal="right"/>
    </xf>
    <xf numFmtId="0" fontId="8" fillId="0" borderId="0" pivotButton="0" quotePrefix="0" xfId="0"/>
    <xf numFmtId="0" fontId="5" fillId="0" borderId="0" pivotButton="0" quotePrefix="0" xfId="0"/>
    <xf numFmtId="165" fontId="7" fillId="3" borderId="1" applyAlignment="1" pivotButton="0" quotePrefix="0" xfId="0">
      <alignment horizontal="right"/>
    </xf>
    <xf numFmtId="164" fontId="7" fillId="3" borderId="1" applyAlignment="1" pivotButton="0" quotePrefix="0" xfId="0">
      <alignment horizontal="right"/>
    </xf>
    <xf numFmtId="165" fontId="4" fillId="5" borderId="1" applyAlignment="1" pivotButton="0" quotePrefix="0" xfId="0">
      <alignment horizontal="right"/>
    </xf>
    <xf numFmtId="0" fontId="9" fillId="0" borderId="0" pivotButton="0" quotePrefix="0" xfId="0"/>
    <xf numFmtId="164" fontId="10" fillId="4" borderId="1" applyAlignment="1" pivotButton="0" quotePrefix="0" xfId="0">
      <alignment horizontal="right"/>
    </xf>
    <xf numFmtId="164" fontId="4" fillId="5" borderId="1" applyAlignment="1" pivotButton="0" quotePrefix="0" xfId="0">
      <alignment horizontal="right"/>
    </xf>
    <xf numFmtId="3" fontId="4" fillId="5" borderId="1" applyAlignment="1" pivotButton="0" quotePrefix="0" xfId="0">
      <alignment horizontal="right"/>
    </xf>
    <xf numFmtId="166" fontId="10" fillId="4" borderId="1" applyAlignment="1" pivotButton="0" quotePrefix="0" xfId="0">
      <alignment horizontal="right"/>
    </xf>
    <xf numFmtId="0" fontId="5" fillId="0" borderId="1" pivotButton="0" quotePrefix="0" xfId="0"/>
    <xf numFmtId="3" fontId="5" fillId="0" borderId="1" applyAlignment="1" pivotButton="0" quotePrefix="0" xfId="0">
      <alignment horizontal="right"/>
    </xf>
    <xf numFmtId="0" fontId="11" fillId="0" borderId="0" pivotButton="0" quotePrefix="0" xfId="0"/>
    <xf numFmtId="3" fontId="4" fillId="0" borderId="1" applyAlignment="1" pivotButton="0" quotePrefix="0" xfId="0">
      <alignment horizontal="right"/>
    </xf>
    <xf numFmtId="0" fontId="0" fillId="0" borderId="1" pivotButton="0" quotePrefix="0" xfId="0"/>
    <xf numFmtId="164" fontId="4" fillId="0" borderId="1" applyAlignment="1" pivotButton="0" quotePrefix="0" xfId="0">
      <alignment horizontal="right"/>
    </xf>
    <xf numFmtId="167" fontId="7" fillId="3" borderId="1" applyAlignment="1" pivotButton="0" quotePrefix="0" xfId="0">
      <alignment horizontal="right"/>
    </xf>
    <xf numFmtId="0" fontId="4" fillId="5" borderId="1" applyAlignment="1" pivotButton="0" quotePrefix="0" xfId="0">
      <alignment horizontal="right"/>
    </xf>
    <xf numFmtId="165" fontId="10" fillId="4" borderId="1" applyAlignment="1" pivotButton="0" quotePrefix="0" xfId="0">
      <alignment horizontal="right"/>
    </xf>
    <xf numFmtId="167" fontId="10" fillId="4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1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8" customWidth="1" min="2" max="2"/>
    <col width="84" customWidth="1" min="3" max="3"/>
  </cols>
  <sheetData>
    <row r="2">
      <c r="B2" s="1" t="inlineStr">
        <is>
          <t>Countabl</t>
        </is>
      </c>
    </row>
    <row r="3">
      <c r="B3" s="2" t="inlineStr">
        <is>
          <t>Raise &amp; Dilution Model</t>
        </is>
      </c>
    </row>
    <row r="4">
      <c r="B4" s="3" t="inlineStr">
        <is>
          <t>countabl.io  ·  Free model for founders and owner-operators</t>
        </is>
      </c>
    </row>
    <row r="6" ht="32" customHeight="1">
      <c r="B6" s="4" t="inlineStr">
        <is>
          <t>What this is</t>
        </is>
      </c>
      <c r="C6" s="5" t="inlineStr">
        <is>
          <t>Model a priced equity round end to end: what you own before and after, the price per share, the option pool, and what every stakeholder walks away with at exit.</t>
        </is>
      </c>
    </row>
    <row r="7" ht="16" customHeight="1">
      <c r="B7" s="4" t="inlineStr">
        <is>
          <t>How to use</t>
        </is>
      </c>
      <c r="C7" s="5" t="inlineStr">
        <is>
          <t>Edit only the yellow cells. Everything else calculates automatically.</t>
        </is>
      </c>
    </row>
    <row r="8" ht="32" customHeight="1">
      <c r="B8" s="4" t="inlineStr">
        <is>
          <t>1. Cap Table</t>
        </is>
      </c>
      <c r="C8" s="5" t="inlineStr">
        <is>
          <t>Enter your current shareholders and their share counts. This is your starting ownership.</t>
        </is>
      </c>
    </row>
    <row r="9" ht="32" customHeight="1">
      <c r="B9" s="4" t="inlineStr">
        <is>
          <t>2. Round Modeler</t>
        </is>
      </c>
      <c r="C9" s="5" t="inlineStr">
        <is>
          <t>Enter the pre-money valuation, the investment, and any new option pool. See post-round ownership, price per share, and how much each holder is diluted.</t>
        </is>
      </c>
    </row>
    <row r="10" ht="32" customHeight="1">
      <c r="B10" s="4" t="inlineStr">
        <is>
          <t>3. Exit Waterfall</t>
        </is>
      </c>
      <c r="C10" s="5" t="inlineStr">
        <is>
          <t>Enter a sale price. See what the new investor takes (liquidation preference vs. converting) and what common holders split.</t>
        </is>
      </c>
    </row>
    <row r="11" ht="32" customHeight="1">
      <c r="B11" s="4" t="inlineStr">
        <is>
          <t>Assumptions</t>
        </is>
      </c>
      <c r="C11" s="5" t="inlineStr">
        <is>
          <t>New investor holds preferred with a 1x non-participating liquidation preference (the standard). The new option pool is created from the pre-money, diluting existing holders.</t>
        </is>
      </c>
    </row>
    <row r="12" ht="32" customHeight="1">
      <c r="B12" s="4" t="inlineStr">
        <is>
          <t>Not advice</t>
        </is>
      </c>
      <c r="C12" s="5" t="inlineStr">
        <is>
          <t>This is a planning tool, not legal, tax, or investment advice. Confirm real terms with your counsel. Countabl is not a CPA firm.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D1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18" customWidth="1" min="3" max="3"/>
    <col width="16" customWidth="1" min="4" max="4"/>
  </cols>
  <sheetData>
    <row r="2">
      <c r="B2" s="2" t="inlineStr">
        <is>
          <t>Cap Table (current)</t>
        </is>
      </c>
    </row>
    <row r="3">
      <c r="B3" s="3" t="inlineStr">
        <is>
          <t>Enter your current shareholders in the yellow cells.</t>
        </is>
      </c>
    </row>
    <row r="5" ht="22" customHeight="1">
      <c r="B5" s="6" t="inlineStr">
        <is>
          <t>Shareholder</t>
        </is>
      </c>
      <c r="C5" s="6" t="inlineStr">
        <is>
          <t>Shares</t>
        </is>
      </c>
      <c r="D5" s="6" t="inlineStr">
        <is>
          <t>Ownership %</t>
        </is>
      </c>
    </row>
    <row r="6">
      <c r="B6" s="7" t="inlineStr">
        <is>
          <t>Founder 1</t>
        </is>
      </c>
      <c r="C6" s="8" t="n">
        <v>4500000</v>
      </c>
      <c r="D6" s="9">
        <f>IF($C$6="","",$C6/$C$12)</f>
        <v/>
      </c>
    </row>
    <row r="7">
      <c r="B7" s="7" t="inlineStr">
        <is>
          <t>Founder 2</t>
        </is>
      </c>
      <c r="C7" s="8" t="n">
        <v>3000000</v>
      </c>
      <c r="D7" s="9">
        <f>IF($C$7="","",$C7/$C$12)</f>
        <v/>
      </c>
    </row>
    <row r="8">
      <c r="B8" s="7" t="inlineStr">
        <is>
          <t>Existing option pool</t>
        </is>
      </c>
      <c r="C8" s="8" t="n">
        <v>1500000</v>
      </c>
      <c r="D8" s="9">
        <f>IF($C$8="","",$C8/$C$12)</f>
        <v/>
      </c>
    </row>
    <row r="9">
      <c r="B9" s="7" t="inlineStr">
        <is>
          <t>Angel / seed investor</t>
        </is>
      </c>
      <c r="C9" s="8" t="n">
        <v>1000000</v>
      </c>
      <c r="D9" s="9">
        <f>IF($C$9="","",$C9/$C$12)</f>
        <v/>
      </c>
    </row>
    <row r="10">
      <c r="B10" s="7" t="n"/>
      <c r="C10" s="8" t="n"/>
      <c r="D10" s="9">
        <f>IF($C$10="","",$C10/$C$12)</f>
        <v/>
      </c>
    </row>
    <row r="11">
      <c r="B11" s="7" t="n"/>
      <c r="C11" s="8" t="n"/>
      <c r="D11" s="9">
        <f>IF($C$11="","",$C11/$C$12)</f>
        <v/>
      </c>
    </row>
    <row r="12">
      <c r="B12" s="10" t="inlineStr">
        <is>
          <t>TOTAL (fully diluted)</t>
        </is>
      </c>
      <c r="C12" s="11">
        <f>SUM(C6:C11)</f>
        <v/>
      </c>
      <c r="D12" s="12">
        <f>IF(C12=0,0,1)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E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0" customWidth="1" min="2" max="2"/>
    <col width="18" customWidth="1" min="3" max="3"/>
    <col width="20" customWidth="1" min="4" max="4"/>
  </cols>
  <sheetData>
    <row r="2">
      <c r="B2" s="2" t="inlineStr">
        <is>
          <t>Round Modeler</t>
        </is>
      </c>
    </row>
    <row r="3">
      <c r="B3" s="3" t="inlineStr">
        <is>
          <t>Enter the round terms in yellow. Post-round ownership calculates below.</t>
        </is>
      </c>
    </row>
    <row r="5">
      <c r="B5" s="13" t="inlineStr">
        <is>
          <t>ROUND TERMS</t>
        </is>
      </c>
    </row>
    <row r="6">
      <c r="B6" s="14" t="inlineStr">
        <is>
          <t>Pre-money valuation ($)</t>
        </is>
      </c>
      <c r="C6" s="15" t="n">
        <v>8000000</v>
      </c>
    </row>
    <row r="7">
      <c r="B7" s="14" t="inlineStr">
        <is>
          <t>New investment ($)</t>
        </is>
      </c>
      <c r="C7" s="15" t="n">
        <v>2000000</v>
      </c>
    </row>
    <row r="8">
      <c r="B8" s="14" t="inlineStr">
        <is>
          <t>New option pool created (% of post-money)</t>
        </is>
      </c>
      <c r="C8" s="16" t="n">
        <v>0.1</v>
      </c>
      <c r="D8" s="3" t="inlineStr">
        <is>
          <t>Set 0% if no new pool</t>
        </is>
      </c>
    </row>
    <row r="10">
      <c r="B10" s="13" t="inlineStr">
        <is>
          <t>ROUND MATH</t>
        </is>
      </c>
    </row>
    <row r="11">
      <c r="B11" s="14" t="inlineStr">
        <is>
          <t>Post-money valuation ($)</t>
        </is>
      </c>
      <c r="C11" s="17">
        <f>C6+C7</f>
        <v/>
      </c>
    </row>
    <row r="12">
      <c r="B12" s="18" t="inlineStr">
        <is>
          <t>New investor ownership (%)</t>
        </is>
      </c>
      <c r="C12" s="19">
        <f>IF(C11=0,0,C7/C11)</f>
        <v/>
      </c>
    </row>
    <row r="13">
      <c r="B13" s="14" t="inlineStr">
        <is>
          <t>Existing holders' share post-round (%)</t>
        </is>
      </c>
      <c r="C13" s="20">
        <f>1-C12-C8</f>
        <v/>
      </c>
    </row>
    <row r="14">
      <c r="B14" s="14" t="inlineStr">
        <is>
          <t>Post-round total shares</t>
        </is>
      </c>
      <c r="C14" s="21">
        <f>IF(C13&lt;=0,"check inputs",'Cap Table'!$C$12/C13)</f>
        <v/>
      </c>
    </row>
    <row r="15">
      <c r="B15" s="14" t="inlineStr">
        <is>
          <t>New investor shares</t>
        </is>
      </c>
      <c r="C15" s="21">
        <f>IF(ISNUMBER(C14),C12*C14,0)</f>
        <v/>
      </c>
    </row>
    <row r="16">
      <c r="B16" s="14" t="inlineStr">
        <is>
          <t>New option pool shares</t>
        </is>
      </c>
      <c r="C16" s="21">
        <f>IF(ISNUMBER(C14),C8*C14,0)</f>
        <v/>
      </c>
    </row>
    <row r="17">
      <c r="B17" s="18" t="inlineStr">
        <is>
          <t>Price per share ($)</t>
        </is>
      </c>
      <c r="C17" s="22">
        <f>IF(C15=0,0,C7/C15)</f>
        <v/>
      </c>
      <c r="D17" s="3" t="inlineStr">
        <is>
          <t>What the investor pays per share</t>
        </is>
      </c>
    </row>
    <row r="19">
      <c r="B19" s="13" t="inlineStr">
        <is>
          <t>POST-ROUND OWNERSHIP</t>
        </is>
      </c>
    </row>
    <row r="20">
      <c r="B20" s="6" t="inlineStr">
        <is>
          <t>Holder</t>
        </is>
      </c>
      <c r="C20" s="6" t="inlineStr">
        <is>
          <t>Shares</t>
        </is>
      </c>
      <c r="D20" s="6" t="inlineStr">
        <is>
          <t>Pre-round %</t>
        </is>
      </c>
      <c r="E20" s="6" t="inlineStr">
        <is>
          <t>Post-round %</t>
        </is>
      </c>
    </row>
    <row r="21">
      <c r="B21" s="23">
        <f>IF('Cap Table'!B6="","",'Cap Table'!B6)</f>
        <v/>
      </c>
      <c r="C21" s="24">
        <f>IF('Cap Table'!C6="","",'Cap Table'!C6)</f>
        <v/>
      </c>
      <c r="D21" s="9">
        <f>IF('Cap Table'!C6="","",'Cap Table'!C6/'Cap Table'!$C$12)</f>
        <v/>
      </c>
      <c r="E21" s="9">
        <f>IF(OR('Cap Table'!C6="",NOT(ISNUMBER($C$14))),"",'Cap Table'!C6/$C$14)</f>
        <v/>
      </c>
    </row>
    <row r="22">
      <c r="B22" s="23">
        <f>IF('Cap Table'!B7="","",'Cap Table'!B7)</f>
        <v/>
      </c>
      <c r="C22" s="24">
        <f>IF('Cap Table'!C7="","",'Cap Table'!C7)</f>
        <v/>
      </c>
      <c r="D22" s="9">
        <f>IF('Cap Table'!C7="","",'Cap Table'!C7/'Cap Table'!$C$12)</f>
        <v/>
      </c>
      <c r="E22" s="9">
        <f>IF(OR('Cap Table'!C7="",NOT(ISNUMBER($C$14))),"",'Cap Table'!C7/$C$14)</f>
        <v/>
      </c>
    </row>
    <row r="23">
      <c r="B23" s="23">
        <f>IF('Cap Table'!B8="","",'Cap Table'!B8)</f>
        <v/>
      </c>
      <c r="C23" s="24">
        <f>IF('Cap Table'!C8="","",'Cap Table'!C8)</f>
        <v/>
      </c>
      <c r="D23" s="9">
        <f>IF('Cap Table'!C8="","",'Cap Table'!C8/'Cap Table'!$C$12)</f>
        <v/>
      </c>
      <c r="E23" s="9">
        <f>IF(OR('Cap Table'!C8="",NOT(ISNUMBER($C$14))),"",'Cap Table'!C8/$C$14)</f>
        <v/>
      </c>
    </row>
    <row r="24">
      <c r="B24" s="23">
        <f>IF('Cap Table'!B9="","",'Cap Table'!B9)</f>
        <v/>
      </c>
      <c r="C24" s="24">
        <f>IF('Cap Table'!C9="","",'Cap Table'!C9)</f>
        <v/>
      </c>
      <c r="D24" s="9">
        <f>IF('Cap Table'!C9="","",'Cap Table'!C9/'Cap Table'!$C$12)</f>
        <v/>
      </c>
      <c r="E24" s="9">
        <f>IF(OR('Cap Table'!C9="",NOT(ISNUMBER($C$14))),"",'Cap Table'!C9/$C$14)</f>
        <v/>
      </c>
    </row>
    <row r="25">
      <c r="B25" s="23">
        <f>IF('Cap Table'!B10="","",'Cap Table'!B10)</f>
        <v/>
      </c>
      <c r="C25" s="24">
        <f>IF('Cap Table'!C10="","",'Cap Table'!C10)</f>
        <v/>
      </c>
      <c r="D25" s="9">
        <f>IF('Cap Table'!C10="","",'Cap Table'!C10/'Cap Table'!$C$12)</f>
        <v/>
      </c>
      <c r="E25" s="9">
        <f>IF(OR('Cap Table'!C10="",NOT(ISNUMBER($C$14))),"",'Cap Table'!C10/$C$14)</f>
        <v/>
      </c>
    </row>
    <row r="26">
      <c r="B26" s="23">
        <f>IF('Cap Table'!B11="","",'Cap Table'!B11)</f>
        <v/>
      </c>
      <c r="C26" s="24">
        <f>IF('Cap Table'!C11="","",'Cap Table'!C11)</f>
        <v/>
      </c>
      <c r="D26" s="9">
        <f>IF('Cap Table'!C11="","",'Cap Table'!C11/'Cap Table'!$C$12)</f>
        <v/>
      </c>
      <c r="E26" s="9">
        <f>IF(OR('Cap Table'!C11="",NOT(ISNUMBER($C$14))),"",'Cap Table'!C11/$C$14)</f>
        <v/>
      </c>
    </row>
    <row r="27">
      <c r="B27" s="25" t="inlineStr">
        <is>
          <t>New option pool</t>
        </is>
      </c>
      <c r="C27" s="26">
        <f>C16</f>
        <v/>
      </c>
      <c r="D27" s="27" t="inlineStr"/>
      <c r="E27" s="28">
        <f>C8</f>
        <v/>
      </c>
    </row>
    <row r="28">
      <c r="B28" s="10" t="inlineStr">
        <is>
          <t>New investor (preferred)</t>
        </is>
      </c>
      <c r="C28" s="26">
        <f>C15</f>
        <v/>
      </c>
      <c r="D28" s="27" t="inlineStr"/>
      <c r="E28" s="28">
        <f>C12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D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0" customWidth="1" min="2" max="2"/>
    <col width="18" customWidth="1" min="3" max="3"/>
    <col width="22" customWidth="1" min="4" max="4"/>
  </cols>
  <sheetData>
    <row r="2">
      <c r="B2" s="2" t="inlineStr">
        <is>
          <t>Exit Waterfall</t>
        </is>
      </c>
    </row>
    <row r="3">
      <c r="B3" s="3" t="inlineStr">
        <is>
          <t>Enter a sale price. See who gets what (1x non-participating preferred).</t>
        </is>
      </c>
    </row>
    <row r="5">
      <c r="B5" s="13" t="inlineStr">
        <is>
          <t>EXIT TERMS</t>
        </is>
      </c>
    </row>
    <row r="6">
      <c r="B6" s="14" t="inlineStr">
        <is>
          <t>Sale / exit price ($)</t>
        </is>
      </c>
      <c r="C6" s="15" t="n">
        <v>40000000</v>
      </c>
    </row>
    <row r="7">
      <c r="B7" s="14" t="inlineStr">
        <is>
          <t>Liquidation preference (x)</t>
        </is>
      </c>
      <c r="C7" s="29" t="n">
        <v>1</v>
      </c>
      <c r="D7" s="3" t="inlineStr">
        <is>
          <t>1x is standard</t>
        </is>
      </c>
    </row>
    <row r="9">
      <c r="B9" s="13" t="inlineStr">
        <is>
          <t>WATERFALL</t>
        </is>
      </c>
    </row>
    <row r="10">
      <c r="B10" s="14" t="inlineStr">
        <is>
          <t>New investment ($)</t>
        </is>
      </c>
      <c r="C10" s="17">
        <f>'Round Modeler'!C7</f>
        <v/>
      </c>
    </row>
    <row r="11">
      <c r="B11" s="14" t="inlineStr">
        <is>
          <t>Liquidation preference ($)</t>
        </is>
      </c>
      <c r="C11" s="17">
        <f>C7*C10</f>
        <v/>
      </c>
    </row>
    <row r="12">
      <c r="B12" s="14" t="inlineStr">
        <is>
          <t>Investor as-converted value ($)</t>
        </is>
      </c>
      <c r="C12" s="17">
        <f>'Round Modeler'!C12*C6</f>
        <v/>
      </c>
      <c r="D12" s="3" t="inlineStr">
        <is>
          <t>If they convert to common</t>
        </is>
      </c>
    </row>
    <row r="13">
      <c r="B13" s="14" t="inlineStr">
        <is>
          <t>Investor takes</t>
        </is>
      </c>
      <c r="C13" s="30">
        <f>IF(C12&gt;=C11,"Converts to common","Takes preference")</f>
        <v/>
      </c>
    </row>
    <row r="14">
      <c r="B14" s="18" t="inlineStr">
        <is>
          <t>New investor payout ($)</t>
        </is>
      </c>
      <c r="C14" s="31">
        <f>MAX(C11,C12)</f>
        <v/>
      </c>
    </row>
    <row r="15">
      <c r="B15" s="18" t="inlineStr">
        <is>
          <t>New investor return (x)</t>
        </is>
      </c>
      <c r="C15" s="32">
        <f>IF(C10=0,0,C14/C10)</f>
        <v/>
      </c>
    </row>
    <row r="16">
      <c r="B16" s="14" t="inlineStr">
        <is>
          <t>Remaining for common ($)</t>
        </is>
      </c>
      <c r="C16" s="17">
        <f>C6-C14</f>
        <v/>
      </c>
    </row>
    <row r="18">
      <c r="B18" s="13" t="inlineStr">
        <is>
          <t>COMMON HOLDER PAYOUTS</t>
        </is>
      </c>
    </row>
    <row r="19">
      <c r="B19" s="6" t="inlineStr">
        <is>
          <t>Holder</t>
        </is>
      </c>
      <c r="C19" s="6" t="inlineStr">
        <is>
          <t>Shares</t>
        </is>
      </c>
      <c r="D19" s="6" t="inlineStr">
        <is>
          <t>Payout at this exit ($)</t>
        </is>
      </c>
    </row>
    <row r="20">
      <c r="B20" s="23">
        <f>IF('Cap Table'!B6="","",'Cap Table'!B6)</f>
        <v/>
      </c>
      <c r="C20" s="24">
        <f>IF('Cap Table'!C6="","",'Cap Table'!C6)</f>
        <v/>
      </c>
      <c r="D20" s="33">
        <f>IF(OR('Cap Table'!C6="",('Round Modeler'!$C$14-'Round Modeler'!$C$15)&lt;=0),"",$C$16*'Cap Table'!C6/('Round Modeler'!$C$14-'Round Modeler'!$C$15))</f>
        <v/>
      </c>
    </row>
    <row r="21">
      <c r="B21" s="23">
        <f>IF('Cap Table'!B7="","",'Cap Table'!B7)</f>
        <v/>
      </c>
      <c r="C21" s="24">
        <f>IF('Cap Table'!C7="","",'Cap Table'!C7)</f>
        <v/>
      </c>
      <c r="D21" s="33">
        <f>IF(OR('Cap Table'!C7="",('Round Modeler'!$C$14-'Round Modeler'!$C$15)&lt;=0),"",$C$16*'Cap Table'!C7/('Round Modeler'!$C$14-'Round Modeler'!$C$15))</f>
        <v/>
      </c>
    </row>
    <row r="22">
      <c r="B22" s="23">
        <f>IF('Cap Table'!B8="","",'Cap Table'!B8)</f>
        <v/>
      </c>
      <c r="C22" s="24">
        <f>IF('Cap Table'!C8="","",'Cap Table'!C8)</f>
        <v/>
      </c>
      <c r="D22" s="33">
        <f>IF(OR('Cap Table'!C8="",('Round Modeler'!$C$14-'Round Modeler'!$C$15)&lt;=0),"",$C$16*'Cap Table'!C8/('Round Modeler'!$C$14-'Round Modeler'!$C$15))</f>
        <v/>
      </c>
    </row>
    <row r="23">
      <c r="B23" s="23">
        <f>IF('Cap Table'!B9="","",'Cap Table'!B9)</f>
        <v/>
      </c>
      <c r="C23" s="24">
        <f>IF('Cap Table'!C9="","",'Cap Table'!C9)</f>
        <v/>
      </c>
      <c r="D23" s="33">
        <f>IF(OR('Cap Table'!C9="",('Round Modeler'!$C$14-'Round Modeler'!$C$15)&lt;=0),"",$C$16*'Cap Table'!C9/('Round Modeler'!$C$14-'Round Modeler'!$C$15))</f>
        <v/>
      </c>
    </row>
    <row r="24">
      <c r="B24" s="23">
        <f>IF('Cap Table'!B10="","",'Cap Table'!B10)</f>
        <v/>
      </c>
      <c r="C24" s="24">
        <f>IF('Cap Table'!C10="","",'Cap Table'!C10)</f>
        <v/>
      </c>
      <c r="D24" s="33">
        <f>IF(OR('Cap Table'!C10="",('Round Modeler'!$C$14-'Round Modeler'!$C$15)&lt;=0),"",$C$16*'Cap Table'!C10/('Round Modeler'!$C$14-'Round Modeler'!$C$15))</f>
        <v/>
      </c>
    </row>
    <row r="25">
      <c r="B25" s="23">
        <f>IF('Cap Table'!B11="","",'Cap Table'!B11)</f>
        <v/>
      </c>
      <c r="C25" s="24">
        <f>IF('Cap Table'!C11="","",'Cap Table'!C11)</f>
        <v/>
      </c>
      <c r="D25" s="33">
        <f>IF(OR('Cap Table'!C11="",('Round Modeler'!$C$14-'Round Modeler'!$C$15)&lt;=0),"",$C$16*'Cap Table'!C11/('Round Modeler'!$C$14-'Round Modeler'!$C$15))</f>
        <v/>
      </c>
    </row>
    <row r="26">
      <c r="B26" s="25" t="inlineStr">
        <is>
          <t>Option pool (common)</t>
        </is>
      </c>
      <c r="C26" s="24">
        <f>'Round Modeler'!C16</f>
        <v/>
      </c>
      <c r="D26" s="33">
        <f>IF(('Round Modeler'!$C$14-'Round Modeler'!$C$15)&lt;=0,"",$C$16*'Round Modeler'!C16/('Round Modeler'!$C$14-'Round Modeler'!$C$15))</f>
        <v/>
      </c>
    </row>
    <row r="28">
      <c r="B28" s="34" t="inlineStr">
        <is>
          <t>Tip: below the preference threshold, common holders can be wiped out even at a positive exit.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2026-06-21T00:24:28Z</dcterms:created>
  <dcterms:modified xmlns:dcterms="http://purl.org/dc/terms/" xmlns:xsi="http://www.w3.org/2001/XMLSchema-instance" xsi:type="dcterms:W3CDTF">2026-06-21T00:24:28Z</dcterms:modified>
</cp:coreProperties>
</file>