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13-Week Cash Flow"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<sst xmlns="http://schemas.openxmlformats.org/spreadsheetml/2006/main" count="126" uniqueCount="123">
  <si>
    <t xml:space="preserve">13-Week Cash Flow Forecast</t>
  </si>
  <si>
    <t xml:space="preserve">Countabl  |  countabl.io</t>
  </si>
  <si>
    <t xml:space="preserve">What it does</t>
  </si>
  <si>
    <t xml:space="preserve">Projects your bank balance week by week for 13 weeks. Collections are timed to your actual DSO rather than your stated terms, opening receivables are run off bucket by bucket, and every week is checked against a cash floor you set.</t>
  </si>
  <si>
    <t xml:space="preserve">How to use it</t>
  </si>
  <si>
    <t xml:space="preserve">1. Open the "13-Week Cash Flow" tab.</t>
  </si>
  <si>
    <t xml:space="preserve">2. Fill in the INPUTS block, rows 6 to 30. Everything you should touch is blue text on yellow fill.</t>
  </si>
  <si>
    <t xml:space="preserve">3. Enter the invoices you expect to issue each week in row 41.</t>
  </si>
  <si>
    <t xml:space="preserve">4. Read rows 60 to 68. Row 68 flags each week OK, BELOW FLOOR, or OVERDRAWN.</t>
  </si>
  <si>
    <t xml:space="preserve">5. Rows 72 to 78 give you the trough, the week it lands, and the first breach week.</t>
  </si>
  <si>
    <t xml:space="preserve">Colour legend</t>
  </si>
  <si>
    <t xml:space="preserve">Blue text on yellow fill</t>
  </si>
  <si>
    <t xml:space="preserve">   An input. Type over it. These are the only cells you need to edit.</t>
  </si>
  <si>
    <t xml:space="preserve">Black text</t>
  </si>
  <si>
    <t xml:space="preserve">   A formula. Leave it alone, unless you want to override one week with a figure you already know, in which case type the number straight over it. The model does not care how a week got its number.</t>
  </si>
  <si>
    <t xml:space="preserve">Grey text</t>
  </si>
  <si>
    <t xml:space="preserve">   A note, unit, or column header. Not part of the calculation.</t>
  </si>
  <si>
    <t xml:space="preserve">The numbers in the file are an example</t>
  </si>
  <si>
    <t xml:space="preserve">It ships filled in for a services business billing about $150k a month with a 52-day DSO, so you can see the expected format and check the mechanics against something plausible. In that example the company dips below its cash floor in week 1 and climbs back out, which is what a working forecast looks like. Replace every blue figure with yours.</t>
  </si>
  <si>
    <t xml:space="preserve">Opening receivables</t>
  </si>
  <si>
    <t xml:space="preserve">Rows 11 to 14 take your AR aging report. For each bucket you give the balance, the number of weeks you expect it to take to clear, and how much of it you actually expect to see. The 61-plus bucket ships at a 70 percent recovery rate, which is generous for most books. Be honest here; the bucket you are optimistic about is the one that breaks the forecast.</t>
  </si>
  <si>
    <t xml:space="preserve">New invoices</t>
  </si>
  <si>
    <t xml:space="preserve">Row 8 derives a collection lag in weeks from the DSO in row 7. Rows 17 to 20 spread each new invoice across that week and the three after it. They need not sum to 100 percent; whatever is left over (row 21) is treated as never collected.</t>
  </si>
  <si>
    <t xml:space="preserve">Timing assumptions in the outflow rows</t>
  </si>
  <si>
    <t xml:space="preserve">Payroll is biweekly, paid in odd-numbered weeks at twice the weekly cost.</t>
  </si>
  <si>
    <t xml:space="preserve">Rent, debt service and software land every fourth week: weeks 1, 5, 9 and 13.</t>
  </si>
  <si>
    <t xml:space="preserve">The quarterly tax payment lands in week 2. Move it to your real due date.</t>
  </si>
  <si>
    <t xml:space="preserve">Direct costs are a percentage of the same week's billings, paid in that week.</t>
  </si>
  <si>
    <t xml:space="preserve">Where these do not match reality, type hard numbers over the affected week cells.</t>
  </si>
  <si>
    <t xml:space="preserve">On the cash floor</t>
  </si>
  <si>
    <t xml:space="preserve">Row 30 sets the floor as a number of weeks of operating cost. Six to eight weeks is the range most small companies can defend. Below that you stop making decisions and start reacting to them.</t>
  </si>
  <si>
    <t xml:space="preserve">Blue on yellow is yours to fill in. Black is a formula. Read Me tab has the full legend.</t>
  </si>
  <si>
    <t xml:space="preserve">INPUTS</t>
  </si>
  <si>
    <t xml:space="preserve">Opening bank balance</t>
  </si>
  <si>
    <t xml:space="preserve">Cleared cash, all accounts</t>
  </si>
  <si>
    <t xml:space="preserve">Days sales outstanding (actual)</t>
  </si>
  <si>
    <t xml:space="preserve">From your DSO model, not your stated terms</t>
  </si>
  <si>
    <t xml:space="preserve">Derived collection lag (weeks)</t>
  </si>
  <si>
    <t xml:space="preserve">Calculated. Do not edit.</t>
  </si>
  <si>
    <t xml:space="preserve">Opening accounts receivable</t>
  </si>
  <si>
    <t xml:space="preserve">Balance</t>
  </si>
  <si>
    <t xml:space="preserve">Clear in (wks)</t>
  </si>
  <si>
    <t xml:space="preserve">Recovery %</t>
  </si>
  <si>
    <t xml:space="preserve">Straight from your AR aging report</t>
  </si>
  <si>
    <t xml:space="preserve">Not yet due</t>
  </si>
  <si>
    <t xml:space="preserve">1-30 days past due</t>
  </si>
  <si>
    <t xml:space="preserve">31-60 days past due</t>
  </si>
  <si>
    <t xml:space="preserve">61+ days past due</t>
  </si>
  <si>
    <t xml:space="preserve">Total opening AR</t>
  </si>
  <si>
    <t xml:space="preserve">Should tie to your aging report total</t>
  </si>
  <si>
    <t xml:space="preserve">New invoices collected in lag week</t>
  </si>
  <si>
    <t xml:space="preserve">... +1 week</t>
  </si>
  <si>
    <t xml:space="preserve">... +2 weeks</t>
  </si>
  <si>
    <t xml:space="preserve">... +3 weeks</t>
  </si>
  <si>
    <t xml:space="preserve">Never collected (plug)</t>
  </si>
  <si>
    <t xml:space="preserve">What the four rows above leave behind</t>
  </si>
  <si>
    <t xml:space="preserve">Payroll &amp; contractors (per week)</t>
  </si>
  <si>
    <t xml:space="preserve">All-in weekly cost; paid biweekly at 2x</t>
  </si>
  <si>
    <t xml:space="preserve">Rent &amp; occupancy (monthly)</t>
  </si>
  <si>
    <t xml:space="preserve">Debt service (monthly)</t>
  </si>
  <si>
    <t xml:space="preserve">Loans, line of credit, equipment finance</t>
  </si>
  <si>
    <t xml:space="preserve">Quarterly tax payment</t>
  </si>
  <si>
    <t xml:space="preserve">Lands in week 2 - move it to your due date</t>
  </si>
  <si>
    <t xml:space="preserve">Direct costs as % of billings</t>
  </si>
  <si>
    <t xml:space="preserve">Subcontractors, pass-through, delivery cost</t>
  </si>
  <si>
    <t xml:space="preserve">Software &amp; tools (monthly)</t>
  </si>
  <si>
    <t xml:space="preserve">Other operating costs (weekly)</t>
  </si>
  <si>
    <t xml:space="preserve">Insurance, marketing, travel, the rest</t>
  </si>
  <si>
    <t xml:space="preserve">Cash floor (weeks of cost)</t>
  </si>
  <si>
    <t xml:space="preserve">Six to eight is the defensible range</t>
  </si>
  <si>
    <t xml:space="preserve">Week number</t>
  </si>
  <si>
    <t xml:space="preserve">Week ending</t>
  </si>
  <si>
    <t xml:space="preserve">first Monday -&gt;</t>
  </si>
  <si>
    <t xml:space="preserve">2026-08-24</t>
  </si>
  <si>
    <t xml:space="preserve">CASH IN</t>
  </si>
  <si>
    <t xml:space="preserve">Opening AR - not yet due</t>
  </si>
  <si>
    <t xml:space="preserve">Opening AR - 1-30 days</t>
  </si>
  <si>
    <t xml:space="preserve">Opening AR - 31-60 days</t>
  </si>
  <si>
    <t xml:space="preserve">Opening AR - 61+ days</t>
  </si>
  <si>
    <t xml:space="preserve">New invoices issued (billings)</t>
  </si>
  <si>
    <t xml:space="preserve">Your input, week by week</t>
  </si>
  <si>
    <t xml:space="preserve">Collections on new invoices</t>
  </si>
  <si>
    <t xml:space="preserve">Collections on new invoices +1</t>
  </si>
  <si>
    <t xml:space="preserve">Collections on new invoices +2</t>
  </si>
  <si>
    <t xml:space="preserve">Collections on new invoices +3</t>
  </si>
  <si>
    <t xml:space="preserve">Other cash in</t>
  </si>
  <si>
    <t xml:space="preserve">Loan draw, owner contribution, refund</t>
  </si>
  <si>
    <t xml:space="preserve">Total cash in</t>
  </si>
  <si>
    <t xml:space="preserve">CASH OUT</t>
  </si>
  <si>
    <t xml:space="preserve">Payroll &amp; contractors</t>
  </si>
  <si>
    <t xml:space="preserve">biweekly, odd weeks</t>
  </si>
  <si>
    <t xml:space="preserve">Rent &amp; occupancy</t>
  </si>
  <si>
    <t xml:space="preserve">weeks 1, 5, 9, 13</t>
  </si>
  <si>
    <t xml:space="preserve">Debt service</t>
  </si>
  <si>
    <t xml:space="preserve">Taxes</t>
  </si>
  <si>
    <t xml:space="preserve">week 2</t>
  </si>
  <si>
    <t xml:space="preserve">Direct costs / suppliers</t>
  </si>
  <si>
    <t xml:space="preserve">% of that week's billings</t>
  </si>
  <si>
    <t xml:space="preserve">Software &amp; tools</t>
  </si>
  <si>
    <t xml:space="preserve">Other operating costs</t>
  </si>
  <si>
    <t xml:space="preserve">every week</t>
  </si>
  <si>
    <t xml:space="preserve">Total cash out</t>
  </si>
  <si>
    <t xml:space="preserve">CASH POSITION</t>
  </si>
  <si>
    <t xml:space="preserve">Opening cash</t>
  </si>
  <si>
    <t xml:space="preserve">Net cash flow</t>
  </si>
  <si>
    <t xml:space="preserve">Closing cash</t>
  </si>
  <si>
    <t xml:space="preserve">Average weekly cash out</t>
  </si>
  <si>
    <t xml:space="preserve">Cash floor</t>
  </si>
  <si>
    <t xml:space="preserve">floor weeks x average weekly cash out</t>
  </si>
  <si>
    <t xml:space="preserve">Weeks of cost covered</t>
  </si>
  <si>
    <t xml:space="preserve">Headroom vs floor</t>
  </si>
  <si>
    <t xml:space="preserve">Status</t>
  </si>
  <si>
    <t xml:space="preserve">(helper) breach marker</t>
  </si>
  <si>
    <t xml:space="preserve">WHAT THIS TELLS YOU</t>
  </si>
  <si>
    <t xml:space="preserve">Lowest closing balance in 13 weeks</t>
  </si>
  <si>
    <t xml:space="preserve">The only number here that decides anything</t>
  </si>
  <si>
    <t xml:space="preserve">Week the trough lands</t>
  </si>
  <si>
    <t xml:space="preserve">First week below the cash floor</t>
  </si>
  <si>
    <t xml:space="preserve">If this is a number, that week is your deadline</t>
  </si>
  <si>
    <t xml:space="preserve">Total cash in, 13 weeks</t>
  </si>
  <si>
    <t xml:space="preserve">Total cash out, 13 weeks</t>
  </si>
  <si>
    <t xml:space="preserve">Net change in cash</t>
  </si>
  <si>
    <t xml:space="preserve">Closing balance, week 13</t>
  </si>
</sst>
</file>

<file path=xl/styles.xml><?xml version="1.0" encoding="utf-8"?>
<styleSheet xmlns="http://schemas.openxmlformats.org/spreadsheetml/2006/main">
  <numFmts count="8">
    <numFmt numFmtId="164" formatCode="General"/>
    <numFmt numFmtId="165" formatCode="\$#,##0;&quot;($&quot;#,##0\);\-"/>
    <numFmt numFmtId="166" formatCode="0"/>
    <numFmt numFmtId="167" formatCode="0%"/>
    <numFmt numFmtId="168" formatCode="0.0%"/>
    <numFmt numFmtId="169" formatCode="0.0"/>
    <numFmt numFmtId="170" formatCode="@"/>
    <numFmt numFmtId="171" formatCode="General"/>
  </numFmts>
  <fonts count="11">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9"/>
      <color rgb="FF808080"/>
      <name val="Arial"/>
      <family val="0"/>
      <charset val="1"/>
    </font>
    <font>
      <sz val="10"/>
      <name val="Arial"/>
      <family val="0"/>
      <charset val="1"/>
    </font>
    <font>
      <b val="true"/>
      <sz val="10"/>
      <name val="Arial"/>
      <family val="0"/>
      <charset val="1"/>
    </font>
    <font>
      <sz val="10"/>
      <color rgb="FF0000FF"/>
      <name val="Arial"/>
      <family val="0"/>
      <charset val="1"/>
    </font>
    <font>
      <b val="true"/>
      <sz val="10"/>
      <color rgb="FFFFFFFF"/>
      <name val="Arial"/>
      <family val="0"/>
      <charset val="1"/>
    </font>
    <font>
      <b val="true"/>
      <sz val="9"/>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1A1A18"/>
        <bgColor rgb="FF003300"/>
      </patternFill>
    </fill>
    <fill>
      <patternFill patternType="solid">
        <fgColor rgb="FFFFF2CC"/>
        <bgColor rgb="FFFFFFFF"/>
      </patternFill>
    </fill>
  </fills>
  <borders count="2">
    <border diagonalUp="false" diagonalDown="false">
      <left/>
      <right/>
      <top/>
      <bottom/>
      <diagonal/>
    </border>
    <border diagonalUp="false" diagonalDown="false">
      <left/>
      <right/>
      <top style="thin">
        <color rgb="FFBFBFBF"/>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1" shrinkToFit="false"/>
      <protection locked="true" hidden="false"/>
    </xf>
    <xf numFmtId="167" fontId="8" fillId="2" borderId="0" xfId="0" applyFont="true" applyBorder="fals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8" fontId="8" fillId="2"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9" fontId="8" fillId="2"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true" applyProtection="false">
      <alignment horizontal="center" vertical="bottom" textRotation="0" wrapText="false" indent="0" shrinkToFit="false"/>
      <protection locked="true" hidden="false"/>
    </xf>
    <xf numFmtId="170" fontId="8" fillId="2" borderId="0" xfId="0" applyFont="true" applyBorder="false" applyAlignment="true" applyProtection="false">
      <alignment horizontal="center" vertical="bottom" textRotation="0" wrapText="false" indent="0" shrinkToFit="false"/>
      <protection locked="true" hidden="false"/>
    </xf>
    <xf numFmtId="170" fontId="6" fillId="0" borderId="0" xfId="0" applyFont="true" applyBorder="false" applyAlignment="true" applyProtection="false">
      <alignment horizontal="center"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5" fontId="6" fillId="4"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1A1A18"/>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15" hidden="false" customHeight="false" outlineLevel="0" collapsed="false">
      <c r="A4" s="4" t="s">
        <v>2</v>
      </c>
    </row>
    <row r="5" customFormat="false" ht="23.85" hidden="false" customHeight="false" outlineLevel="0" collapsed="false">
      <c r="A5" s="3" t="s">
        <v>3</v>
      </c>
    </row>
    <row r="6" customFormat="false" ht="15" hidden="false" customHeight="false" outlineLevel="0" collapsed="false">
      <c r="A6" s="3"/>
    </row>
    <row r="7" customFormat="false" ht="15" hidden="false" customHeight="false" outlineLevel="0" collapsed="false">
      <c r="A7" s="4" t="s">
        <v>4</v>
      </c>
    </row>
    <row r="8" customFormat="false" ht="15" hidden="false" customHeight="false" outlineLevel="0" collapsed="false">
      <c r="A8" s="3" t="s">
        <v>5</v>
      </c>
    </row>
    <row r="9" customFormat="false" ht="15" hidden="false" customHeight="false" outlineLevel="0" collapsed="false">
      <c r="A9" s="3" t="s">
        <v>6</v>
      </c>
    </row>
    <row r="10" customFormat="false" ht="15" hidden="false" customHeight="false" outlineLevel="0" collapsed="false">
      <c r="A10" s="3" t="s">
        <v>7</v>
      </c>
    </row>
    <row r="11" customFormat="false" ht="15" hidden="false" customHeight="false" outlineLevel="0" collapsed="false">
      <c r="A11" s="3" t="s">
        <v>8</v>
      </c>
    </row>
    <row r="12" customFormat="false" ht="15" hidden="false" customHeight="false" outlineLevel="0" collapsed="false">
      <c r="A12" s="3" t="s">
        <v>9</v>
      </c>
    </row>
    <row r="13" customFormat="false" ht="15" hidden="false" customHeight="false" outlineLevel="0" collapsed="false">
      <c r="A13" s="3"/>
    </row>
    <row r="14" customFormat="false" ht="15" hidden="false" customHeight="false" outlineLevel="0" collapsed="false">
      <c r="A14" s="4" t="s">
        <v>10</v>
      </c>
    </row>
    <row r="15" customFormat="false" ht="15" hidden="false" customHeight="false" outlineLevel="0" collapsed="false">
      <c r="A15" s="5" t="s">
        <v>11</v>
      </c>
    </row>
    <row r="16" customFormat="false" ht="15" hidden="false" customHeight="false" outlineLevel="0" collapsed="false">
      <c r="A16" s="3" t="s">
        <v>12</v>
      </c>
    </row>
    <row r="17" customFormat="false" ht="15" hidden="false" customHeight="false" outlineLevel="0" collapsed="false">
      <c r="A17" s="3" t="s">
        <v>13</v>
      </c>
    </row>
    <row r="18" customFormat="false" ht="23.85" hidden="false" customHeight="false" outlineLevel="0" collapsed="false">
      <c r="A18" s="3" t="s">
        <v>14</v>
      </c>
    </row>
    <row r="19" customFormat="false" ht="15" hidden="false" customHeight="false" outlineLevel="0" collapsed="false">
      <c r="A19" s="2" t="s">
        <v>15</v>
      </c>
    </row>
    <row r="20" customFormat="false" ht="15" hidden="false" customHeight="false" outlineLevel="0" collapsed="false">
      <c r="A20" s="3" t="s">
        <v>16</v>
      </c>
    </row>
    <row r="21" customFormat="false" ht="15" hidden="false" customHeight="false" outlineLevel="0" collapsed="false">
      <c r="A21" s="3"/>
    </row>
    <row r="22" customFormat="false" ht="15" hidden="false" customHeight="false" outlineLevel="0" collapsed="false">
      <c r="A22" s="4" t="s">
        <v>17</v>
      </c>
    </row>
    <row r="23" customFormat="false" ht="35.05" hidden="false" customHeight="false" outlineLevel="0" collapsed="false">
      <c r="A23" s="3" t="s">
        <v>18</v>
      </c>
    </row>
    <row r="24" customFormat="false" ht="15" hidden="false" customHeight="false" outlineLevel="0" collapsed="false">
      <c r="A24" s="3"/>
    </row>
    <row r="25" customFormat="false" ht="15" hidden="false" customHeight="false" outlineLevel="0" collapsed="false">
      <c r="A25" s="4" t="s">
        <v>19</v>
      </c>
    </row>
    <row r="26" customFormat="false" ht="35.05" hidden="false" customHeight="false" outlineLevel="0" collapsed="false">
      <c r="A26" s="3" t="s">
        <v>20</v>
      </c>
    </row>
    <row r="27" customFormat="false" ht="15" hidden="false" customHeight="false" outlineLevel="0" collapsed="false">
      <c r="A27" s="3"/>
    </row>
    <row r="28" customFormat="false" ht="15" hidden="false" customHeight="false" outlineLevel="0" collapsed="false">
      <c r="A28" s="4" t="s">
        <v>21</v>
      </c>
    </row>
    <row r="29" customFormat="false" ht="23.85" hidden="false" customHeight="false" outlineLevel="0" collapsed="false">
      <c r="A29" s="3" t="s">
        <v>22</v>
      </c>
    </row>
    <row r="30" customFormat="false" ht="15" hidden="false" customHeight="false" outlineLevel="0" collapsed="false">
      <c r="A30" s="3"/>
    </row>
    <row r="31" customFormat="false" ht="15" hidden="false" customHeight="false" outlineLevel="0" collapsed="false">
      <c r="A31" s="4" t="s">
        <v>23</v>
      </c>
    </row>
    <row r="32" customFormat="false" ht="15" hidden="false" customHeight="false" outlineLevel="0" collapsed="false">
      <c r="A32" s="3" t="s">
        <v>24</v>
      </c>
    </row>
    <row r="33" customFormat="false" ht="15" hidden="false" customHeight="false" outlineLevel="0" collapsed="false">
      <c r="A33" s="3" t="s">
        <v>25</v>
      </c>
    </row>
    <row r="34" customFormat="false" ht="15" hidden="false" customHeight="false" outlineLevel="0" collapsed="false">
      <c r="A34" s="3" t="s">
        <v>26</v>
      </c>
    </row>
    <row r="35" customFormat="false" ht="15" hidden="false" customHeight="false" outlineLevel="0" collapsed="false">
      <c r="A35" s="3" t="s">
        <v>27</v>
      </c>
    </row>
    <row r="36" customFormat="false" ht="15" hidden="false" customHeight="false" outlineLevel="0" collapsed="false">
      <c r="A36" s="3" t="s">
        <v>28</v>
      </c>
    </row>
    <row r="37" customFormat="false" ht="15" hidden="false" customHeight="false" outlineLevel="0" collapsed="false">
      <c r="A37" s="3"/>
    </row>
    <row r="38" customFormat="false" ht="15" hidden="false" customHeight="false" outlineLevel="0" collapsed="false">
      <c r="A38" s="4" t="s">
        <v>29</v>
      </c>
    </row>
    <row r="39" customFormat="false" ht="23.85" hidden="false" customHeight="false" outlineLevel="0" collapsed="false">
      <c r="A39" s="3" t="s">
        <v>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7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34" topLeftCell="D35" activePane="bottomRight" state="frozen"/>
      <selection pane="topLeft" activeCell="A1" activeCellId="0" sqref="A1"/>
      <selection pane="topRight" activeCell="D1" activeCellId="0" sqref="D1"/>
      <selection pane="bottomLeft" activeCell="A35" activeCellId="0" sqref="A3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3" min="2" style="0" width="15"/>
    <col collapsed="false" customWidth="true" hidden="false" outlineLevel="0" max="16" min="4" style="0" width="12"/>
    <col collapsed="false" customWidth="true" hidden="false" outlineLevel="0" max="17" min="17" style="0" width="3"/>
  </cols>
  <sheetData>
    <row r="1" customFormat="false" ht="17.35" hidden="false" customHeight="false" outlineLevel="0" collapsed="false">
      <c r="A1" s="6" t="s">
        <v>0</v>
      </c>
    </row>
    <row r="2" customFormat="false" ht="15" hidden="false" customHeight="false" outlineLevel="0" collapsed="false">
      <c r="A2" s="7" t="s">
        <v>31</v>
      </c>
    </row>
    <row r="4" customFormat="false" ht="15" hidden="false" customHeight="false" outlineLevel="0" collapsed="false">
      <c r="A4" s="8" t="s">
        <v>32</v>
      </c>
    </row>
    <row r="6" customFormat="false" ht="15" hidden="false" customHeight="false" outlineLevel="0" collapsed="false">
      <c r="A6" s="9" t="s">
        <v>33</v>
      </c>
      <c r="B6" s="10" t="n">
        <v>215000</v>
      </c>
      <c r="D6" s="7" t="s">
        <v>34</v>
      </c>
    </row>
    <row r="7" customFormat="false" ht="15" hidden="false" customHeight="false" outlineLevel="0" collapsed="false">
      <c r="A7" s="9" t="s">
        <v>35</v>
      </c>
      <c r="B7" s="11" t="n">
        <v>52</v>
      </c>
      <c r="D7" s="7" t="s">
        <v>36</v>
      </c>
    </row>
    <row r="8" customFormat="false" ht="15" hidden="false" customHeight="false" outlineLevel="0" collapsed="false">
      <c r="A8" s="9" t="s">
        <v>37</v>
      </c>
      <c r="B8" s="12" t="n">
        <f aca="false">MAX(1,ROUND(B7/7,0)-1)</f>
        <v>6</v>
      </c>
      <c r="D8" s="7" t="s">
        <v>38</v>
      </c>
    </row>
    <row r="10" customFormat="false" ht="15" hidden="false" customHeight="false" outlineLevel="0" collapsed="false">
      <c r="A10" s="8" t="s">
        <v>39</v>
      </c>
      <c r="B10" s="13" t="s">
        <v>40</v>
      </c>
      <c r="C10" s="13" t="s">
        <v>41</v>
      </c>
      <c r="D10" s="13" t="s">
        <v>42</v>
      </c>
      <c r="E10" s="7" t="s">
        <v>43</v>
      </c>
    </row>
    <row r="11" customFormat="false" ht="15" hidden="false" customHeight="false" outlineLevel="0" collapsed="false">
      <c r="A11" s="14" t="s">
        <v>44</v>
      </c>
      <c r="B11" s="10" t="n">
        <v>132000</v>
      </c>
      <c r="C11" s="11" t="n">
        <v>5</v>
      </c>
      <c r="D11" s="15" t="n">
        <v>1</v>
      </c>
    </row>
    <row r="12" customFormat="false" ht="15" hidden="false" customHeight="false" outlineLevel="0" collapsed="false">
      <c r="A12" s="14" t="s">
        <v>45</v>
      </c>
      <c r="B12" s="10" t="n">
        <v>74000</v>
      </c>
      <c r="C12" s="11" t="n">
        <v>4</v>
      </c>
      <c r="D12" s="15" t="n">
        <v>0.98</v>
      </c>
    </row>
    <row r="13" customFormat="false" ht="15" hidden="false" customHeight="false" outlineLevel="0" collapsed="false">
      <c r="A13" s="14" t="s">
        <v>46</v>
      </c>
      <c r="B13" s="10" t="n">
        <v>33000</v>
      </c>
      <c r="C13" s="11" t="n">
        <v>6</v>
      </c>
      <c r="D13" s="15" t="n">
        <v>0.92</v>
      </c>
    </row>
    <row r="14" customFormat="false" ht="15" hidden="false" customHeight="false" outlineLevel="0" collapsed="false">
      <c r="A14" s="14" t="s">
        <v>47</v>
      </c>
      <c r="B14" s="10" t="n">
        <v>19000</v>
      </c>
      <c r="C14" s="11" t="n">
        <v>8</v>
      </c>
      <c r="D14" s="15" t="n">
        <v>0.7</v>
      </c>
    </row>
    <row r="15" customFormat="false" ht="15" hidden="false" customHeight="false" outlineLevel="0" collapsed="false">
      <c r="A15" s="8" t="s">
        <v>48</v>
      </c>
      <c r="B15" s="16" t="n">
        <f aca="false">SUM(B11:B14)</f>
        <v>258000</v>
      </c>
      <c r="E15" s="7" t="s">
        <v>49</v>
      </c>
    </row>
    <row r="17" customFormat="false" ht="15" hidden="false" customHeight="false" outlineLevel="0" collapsed="false">
      <c r="A17" s="9" t="s">
        <v>50</v>
      </c>
      <c r="B17" s="17" t="n">
        <v>0.35</v>
      </c>
    </row>
    <row r="18" customFormat="false" ht="15" hidden="false" customHeight="false" outlineLevel="0" collapsed="false">
      <c r="A18" s="9" t="s">
        <v>51</v>
      </c>
      <c r="B18" s="17" t="n">
        <v>0.3</v>
      </c>
    </row>
    <row r="19" customFormat="false" ht="15" hidden="false" customHeight="false" outlineLevel="0" collapsed="false">
      <c r="A19" s="9" t="s">
        <v>52</v>
      </c>
      <c r="B19" s="17" t="n">
        <v>0.2</v>
      </c>
    </row>
    <row r="20" customFormat="false" ht="15" hidden="false" customHeight="false" outlineLevel="0" collapsed="false">
      <c r="A20" s="9" t="s">
        <v>53</v>
      </c>
      <c r="B20" s="17" t="n">
        <v>0.1</v>
      </c>
    </row>
    <row r="21" customFormat="false" ht="15" hidden="false" customHeight="false" outlineLevel="0" collapsed="false">
      <c r="A21" s="9" t="s">
        <v>54</v>
      </c>
      <c r="B21" s="18" t="n">
        <f aca="false">1-SUM(B17:B20)</f>
        <v>0.05</v>
      </c>
      <c r="D21" s="7" t="s">
        <v>55</v>
      </c>
    </row>
    <row r="23" customFormat="false" ht="15" hidden="false" customHeight="false" outlineLevel="0" collapsed="false">
      <c r="A23" s="9" t="s">
        <v>56</v>
      </c>
      <c r="B23" s="10" t="n">
        <v>17000</v>
      </c>
      <c r="D23" s="7" t="s">
        <v>57</v>
      </c>
    </row>
    <row r="24" customFormat="false" ht="15" hidden="false" customHeight="false" outlineLevel="0" collapsed="false">
      <c r="A24" s="9" t="s">
        <v>58</v>
      </c>
      <c r="B24" s="10" t="n">
        <v>6800</v>
      </c>
    </row>
    <row r="25" customFormat="false" ht="15" hidden="false" customHeight="false" outlineLevel="0" collapsed="false">
      <c r="A25" s="9" t="s">
        <v>59</v>
      </c>
      <c r="B25" s="10" t="n">
        <v>4200</v>
      </c>
      <c r="D25" s="7" t="s">
        <v>60</v>
      </c>
    </row>
    <row r="26" customFormat="false" ht="15" hidden="false" customHeight="false" outlineLevel="0" collapsed="false">
      <c r="A26" s="9" t="s">
        <v>61</v>
      </c>
      <c r="B26" s="10" t="n">
        <v>18000</v>
      </c>
      <c r="D26" s="7" t="s">
        <v>62</v>
      </c>
    </row>
    <row r="27" customFormat="false" ht="15" hidden="false" customHeight="false" outlineLevel="0" collapsed="false">
      <c r="A27" s="9" t="s">
        <v>63</v>
      </c>
      <c r="B27" s="17" t="n">
        <v>0.14</v>
      </c>
      <c r="D27" s="7" t="s">
        <v>64</v>
      </c>
    </row>
    <row r="28" customFormat="false" ht="15" hidden="false" customHeight="false" outlineLevel="0" collapsed="false">
      <c r="A28" s="9" t="s">
        <v>65</v>
      </c>
      <c r="B28" s="10" t="n">
        <v>3100</v>
      </c>
    </row>
    <row r="29" customFormat="false" ht="15" hidden="false" customHeight="false" outlineLevel="0" collapsed="false">
      <c r="A29" s="9" t="s">
        <v>66</v>
      </c>
      <c r="B29" s="10" t="n">
        <v>2400</v>
      </c>
      <c r="D29" s="7" t="s">
        <v>67</v>
      </c>
    </row>
    <row r="30" customFormat="false" ht="15" hidden="false" customHeight="false" outlineLevel="0" collapsed="false">
      <c r="A30" s="9" t="s">
        <v>68</v>
      </c>
      <c r="B30" s="19" t="n">
        <v>7</v>
      </c>
      <c r="D30" s="7" t="s">
        <v>69</v>
      </c>
    </row>
    <row r="33" customFormat="false" ht="15" hidden="false" customHeight="false" outlineLevel="0" collapsed="false">
      <c r="A33" s="8" t="s">
        <v>70</v>
      </c>
      <c r="D33" s="20" t="n">
        <v>1</v>
      </c>
      <c r="E33" s="20" t="n">
        <v>2</v>
      </c>
      <c r="F33" s="20" t="n">
        <v>3</v>
      </c>
      <c r="G33" s="20" t="n">
        <v>4</v>
      </c>
      <c r="H33" s="20" t="n">
        <v>5</v>
      </c>
      <c r="I33" s="20" t="n">
        <v>6</v>
      </c>
      <c r="J33" s="20" t="n">
        <v>7</v>
      </c>
      <c r="K33" s="20" t="n">
        <v>8</v>
      </c>
      <c r="L33" s="20" t="n">
        <v>9</v>
      </c>
      <c r="M33" s="20" t="n">
        <v>10</v>
      </c>
      <c r="N33" s="20" t="n">
        <v>11</v>
      </c>
      <c r="O33" s="20" t="n">
        <v>12</v>
      </c>
      <c r="P33" s="20" t="n">
        <v>13</v>
      </c>
    </row>
    <row r="34" customFormat="false" ht="15" hidden="false" customHeight="false" outlineLevel="0" collapsed="false">
      <c r="A34" s="8" t="s">
        <v>71</v>
      </c>
      <c r="B34" s="7" t="s">
        <v>72</v>
      </c>
      <c r="D34" s="21" t="s">
        <v>73</v>
      </c>
      <c r="E34" s="22" t="str">
        <f aca="false">TEXT(DATEVALUE(D34)+7,"YYYY-MM-DD")</f>
        <v>2026-08-31</v>
      </c>
      <c r="F34" s="22" t="str">
        <f aca="false">TEXT(DATEVALUE(E34)+7,"YYYY-MM-DD")</f>
        <v>2026-09-07</v>
      </c>
      <c r="G34" s="22" t="str">
        <f aca="false">TEXT(DATEVALUE(F34)+7,"YYYY-MM-DD")</f>
        <v>2026-09-14</v>
      </c>
      <c r="H34" s="22" t="str">
        <f aca="false">TEXT(DATEVALUE(G34)+7,"YYYY-MM-DD")</f>
        <v>2026-09-21</v>
      </c>
      <c r="I34" s="22" t="str">
        <f aca="false">TEXT(DATEVALUE(H34)+7,"YYYY-MM-DD")</f>
        <v>2026-09-28</v>
      </c>
      <c r="J34" s="22" t="str">
        <f aca="false">TEXT(DATEVALUE(I34)+7,"YYYY-MM-DD")</f>
        <v>2026-10-05</v>
      </c>
      <c r="K34" s="22" t="str">
        <f aca="false">TEXT(DATEVALUE(J34)+7,"YYYY-MM-DD")</f>
        <v>2026-10-12</v>
      </c>
      <c r="L34" s="22" t="str">
        <f aca="false">TEXT(DATEVALUE(K34)+7,"YYYY-MM-DD")</f>
        <v>2026-10-19</v>
      </c>
      <c r="M34" s="22" t="str">
        <f aca="false">TEXT(DATEVALUE(L34)+7,"YYYY-MM-DD")</f>
        <v>2026-10-26</v>
      </c>
      <c r="N34" s="22" t="str">
        <f aca="false">TEXT(DATEVALUE(M34)+7,"YYYY-MM-DD")</f>
        <v>2026-11-02</v>
      </c>
      <c r="O34" s="22" t="str">
        <f aca="false">TEXT(DATEVALUE(N34)+7,"YYYY-MM-DD")</f>
        <v>2026-11-09</v>
      </c>
      <c r="P34" s="22" t="str">
        <f aca="false">TEXT(DATEVALUE(O34)+7,"YYYY-MM-DD")</f>
        <v>2026-11-16</v>
      </c>
    </row>
    <row r="36" customFormat="false" ht="15" hidden="false" customHeight="false" outlineLevel="0" collapsed="false">
      <c r="A36" s="23" t="s">
        <v>74</v>
      </c>
      <c r="B36" s="23"/>
      <c r="C36" s="23"/>
      <c r="D36" s="23"/>
      <c r="E36" s="23"/>
      <c r="F36" s="23"/>
      <c r="G36" s="23"/>
      <c r="H36" s="23"/>
      <c r="I36" s="23"/>
      <c r="J36" s="23"/>
      <c r="K36" s="23"/>
      <c r="L36" s="23"/>
      <c r="M36" s="23"/>
      <c r="N36" s="23"/>
      <c r="O36" s="23"/>
      <c r="P36" s="23"/>
    </row>
    <row r="37" customFormat="false" ht="15" hidden="false" customHeight="false" outlineLevel="0" collapsed="false">
      <c r="A37" s="14" t="s">
        <v>75</v>
      </c>
      <c r="D37" s="24" t="n">
        <f aca="false">IF($C$11=0,0,IF(D$33&lt;=$C$11,$B$11*$D$11/$C$11,0))</f>
        <v>26400</v>
      </c>
      <c r="E37" s="24" t="n">
        <f aca="false">IF($C$11=0,0,IF(E$33&lt;=$C$11,$B$11*$D$11/$C$11,0))</f>
        <v>26400</v>
      </c>
      <c r="F37" s="24" t="n">
        <f aca="false">IF($C$11=0,0,IF(F$33&lt;=$C$11,$B$11*$D$11/$C$11,0))</f>
        <v>26400</v>
      </c>
      <c r="G37" s="24" t="n">
        <f aca="false">IF($C$11=0,0,IF(G$33&lt;=$C$11,$B$11*$D$11/$C$11,0))</f>
        <v>26400</v>
      </c>
      <c r="H37" s="24" t="n">
        <f aca="false">IF($C$11=0,0,IF(H$33&lt;=$C$11,$B$11*$D$11/$C$11,0))</f>
        <v>26400</v>
      </c>
      <c r="I37" s="24" t="n">
        <f aca="false">IF($C$11=0,0,IF(I$33&lt;=$C$11,$B$11*$D$11/$C$11,0))</f>
        <v>0</v>
      </c>
      <c r="J37" s="24" t="n">
        <f aca="false">IF($C$11=0,0,IF(J$33&lt;=$C$11,$B$11*$D$11/$C$11,0))</f>
        <v>0</v>
      </c>
      <c r="K37" s="24" t="n">
        <f aca="false">IF($C$11=0,0,IF(K$33&lt;=$C$11,$B$11*$D$11/$C$11,0))</f>
        <v>0</v>
      </c>
      <c r="L37" s="24" t="n">
        <f aca="false">IF($C$11=0,0,IF(L$33&lt;=$C$11,$B$11*$D$11/$C$11,0))</f>
        <v>0</v>
      </c>
      <c r="M37" s="24" t="n">
        <f aca="false">IF($C$11=0,0,IF(M$33&lt;=$C$11,$B$11*$D$11/$C$11,0))</f>
        <v>0</v>
      </c>
      <c r="N37" s="24" t="n">
        <f aca="false">IF($C$11=0,0,IF(N$33&lt;=$C$11,$B$11*$D$11/$C$11,0))</f>
        <v>0</v>
      </c>
      <c r="O37" s="24" t="n">
        <f aca="false">IF($C$11=0,0,IF(O$33&lt;=$C$11,$B$11*$D$11/$C$11,0))</f>
        <v>0</v>
      </c>
      <c r="P37" s="24" t="n">
        <f aca="false">IF($C$11=0,0,IF(P$33&lt;=$C$11,$B$11*$D$11/$C$11,0))</f>
        <v>0</v>
      </c>
    </row>
    <row r="38" customFormat="false" ht="15" hidden="false" customHeight="false" outlineLevel="0" collapsed="false">
      <c r="A38" s="14" t="s">
        <v>76</v>
      </c>
      <c r="D38" s="24" t="n">
        <f aca="false">IF($C$12=0,0,IF(D$33&lt;=$C$12,$B$12*$D$12/$C$12,0))</f>
        <v>18130</v>
      </c>
      <c r="E38" s="24" t="n">
        <f aca="false">IF($C$12=0,0,IF(E$33&lt;=$C$12,$B$12*$D$12/$C$12,0))</f>
        <v>18130</v>
      </c>
      <c r="F38" s="24" t="n">
        <f aca="false">IF($C$12=0,0,IF(F$33&lt;=$C$12,$B$12*$D$12/$C$12,0))</f>
        <v>18130</v>
      </c>
      <c r="G38" s="24" t="n">
        <f aca="false">IF($C$12=0,0,IF(G$33&lt;=$C$12,$B$12*$D$12/$C$12,0))</f>
        <v>18130</v>
      </c>
      <c r="H38" s="24" t="n">
        <f aca="false">IF($C$12=0,0,IF(H$33&lt;=$C$12,$B$12*$D$12/$C$12,0))</f>
        <v>0</v>
      </c>
      <c r="I38" s="24" t="n">
        <f aca="false">IF($C$12=0,0,IF(I$33&lt;=$C$12,$B$12*$D$12/$C$12,0))</f>
        <v>0</v>
      </c>
      <c r="J38" s="24" t="n">
        <f aca="false">IF($C$12=0,0,IF(J$33&lt;=$C$12,$B$12*$D$12/$C$12,0))</f>
        <v>0</v>
      </c>
      <c r="K38" s="24" t="n">
        <f aca="false">IF($C$12=0,0,IF(K$33&lt;=$C$12,$B$12*$D$12/$C$12,0))</f>
        <v>0</v>
      </c>
      <c r="L38" s="24" t="n">
        <f aca="false">IF($C$12=0,0,IF(L$33&lt;=$C$12,$B$12*$D$12/$C$12,0))</f>
        <v>0</v>
      </c>
      <c r="M38" s="24" t="n">
        <f aca="false">IF($C$12=0,0,IF(M$33&lt;=$C$12,$B$12*$D$12/$C$12,0))</f>
        <v>0</v>
      </c>
      <c r="N38" s="24" t="n">
        <f aca="false">IF($C$12=0,0,IF(N$33&lt;=$C$12,$B$12*$D$12/$C$12,0))</f>
        <v>0</v>
      </c>
      <c r="O38" s="24" t="n">
        <f aca="false">IF($C$12=0,0,IF(O$33&lt;=$C$12,$B$12*$D$12/$C$12,0))</f>
        <v>0</v>
      </c>
      <c r="P38" s="24" t="n">
        <f aca="false">IF($C$12=0,0,IF(P$33&lt;=$C$12,$B$12*$D$12/$C$12,0))</f>
        <v>0</v>
      </c>
    </row>
    <row r="39" customFormat="false" ht="15" hidden="false" customHeight="false" outlineLevel="0" collapsed="false">
      <c r="A39" s="14" t="s">
        <v>77</v>
      </c>
      <c r="D39" s="24" t="n">
        <f aca="false">IF($C$13=0,0,IF(D$33&lt;=$C$13,$B$13*$D$13/$C$13,0))</f>
        <v>5060</v>
      </c>
      <c r="E39" s="24" t="n">
        <f aca="false">IF($C$13=0,0,IF(E$33&lt;=$C$13,$B$13*$D$13/$C$13,0))</f>
        <v>5060</v>
      </c>
      <c r="F39" s="24" t="n">
        <f aca="false">IF($C$13=0,0,IF(F$33&lt;=$C$13,$B$13*$D$13/$C$13,0))</f>
        <v>5060</v>
      </c>
      <c r="G39" s="24" t="n">
        <f aca="false">IF($C$13=0,0,IF(G$33&lt;=$C$13,$B$13*$D$13/$C$13,0))</f>
        <v>5060</v>
      </c>
      <c r="H39" s="24" t="n">
        <f aca="false">IF($C$13=0,0,IF(H$33&lt;=$C$13,$B$13*$D$13/$C$13,0))</f>
        <v>5060</v>
      </c>
      <c r="I39" s="24" t="n">
        <f aca="false">IF($C$13=0,0,IF(I$33&lt;=$C$13,$B$13*$D$13/$C$13,0))</f>
        <v>5060</v>
      </c>
      <c r="J39" s="24" t="n">
        <f aca="false">IF($C$13=0,0,IF(J$33&lt;=$C$13,$B$13*$D$13/$C$13,0))</f>
        <v>0</v>
      </c>
      <c r="K39" s="24" t="n">
        <f aca="false">IF($C$13=0,0,IF(K$33&lt;=$C$13,$B$13*$D$13/$C$13,0))</f>
        <v>0</v>
      </c>
      <c r="L39" s="24" t="n">
        <f aca="false">IF($C$13=0,0,IF(L$33&lt;=$C$13,$B$13*$D$13/$C$13,0))</f>
        <v>0</v>
      </c>
      <c r="M39" s="24" t="n">
        <f aca="false">IF($C$13=0,0,IF(M$33&lt;=$C$13,$B$13*$D$13/$C$13,0))</f>
        <v>0</v>
      </c>
      <c r="N39" s="24" t="n">
        <f aca="false">IF($C$13=0,0,IF(N$33&lt;=$C$13,$B$13*$D$13/$C$13,0))</f>
        <v>0</v>
      </c>
      <c r="O39" s="24" t="n">
        <f aca="false">IF($C$13=0,0,IF(O$33&lt;=$C$13,$B$13*$D$13/$C$13,0))</f>
        <v>0</v>
      </c>
      <c r="P39" s="24" t="n">
        <f aca="false">IF($C$13=0,0,IF(P$33&lt;=$C$13,$B$13*$D$13/$C$13,0))</f>
        <v>0</v>
      </c>
    </row>
    <row r="40" customFormat="false" ht="15" hidden="false" customHeight="false" outlineLevel="0" collapsed="false">
      <c r="A40" s="14" t="s">
        <v>78</v>
      </c>
      <c r="D40" s="24" t="n">
        <f aca="false">IF($C$14=0,0,IF(D$33&lt;=$C$14,$B$14*$D$14/$C$14,0))</f>
        <v>1662.5</v>
      </c>
      <c r="E40" s="24" t="n">
        <f aca="false">IF($C$14=0,0,IF(E$33&lt;=$C$14,$B$14*$D$14/$C$14,0))</f>
        <v>1662.5</v>
      </c>
      <c r="F40" s="24" t="n">
        <f aca="false">IF($C$14=0,0,IF(F$33&lt;=$C$14,$B$14*$D$14/$C$14,0))</f>
        <v>1662.5</v>
      </c>
      <c r="G40" s="24" t="n">
        <f aca="false">IF($C$14=0,0,IF(G$33&lt;=$C$14,$B$14*$D$14/$C$14,0))</f>
        <v>1662.5</v>
      </c>
      <c r="H40" s="24" t="n">
        <f aca="false">IF($C$14=0,0,IF(H$33&lt;=$C$14,$B$14*$D$14/$C$14,0))</f>
        <v>1662.5</v>
      </c>
      <c r="I40" s="24" t="n">
        <f aca="false">IF($C$14=0,0,IF(I$33&lt;=$C$14,$B$14*$D$14/$C$14,0))</f>
        <v>1662.5</v>
      </c>
      <c r="J40" s="24" t="n">
        <f aca="false">IF($C$14=0,0,IF(J$33&lt;=$C$14,$B$14*$D$14/$C$14,0))</f>
        <v>1662.5</v>
      </c>
      <c r="K40" s="24" t="n">
        <f aca="false">IF($C$14=0,0,IF(K$33&lt;=$C$14,$B$14*$D$14/$C$14,0))</f>
        <v>1662.5</v>
      </c>
      <c r="L40" s="24" t="n">
        <f aca="false">IF($C$14=0,0,IF(L$33&lt;=$C$14,$B$14*$D$14/$C$14,0))</f>
        <v>0</v>
      </c>
      <c r="M40" s="24" t="n">
        <f aca="false">IF($C$14=0,0,IF(M$33&lt;=$C$14,$B$14*$D$14/$C$14,0))</f>
        <v>0</v>
      </c>
      <c r="N40" s="24" t="n">
        <f aca="false">IF($C$14=0,0,IF(N$33&lt;=$C$14,$B$14*$D$14/$C$14,0))</f>
        <v>0</v>
      </c>
      <c r="O40" s="24" t="n">
        <f aca="false">IF($C$14=0,0,IF(O$33&lt;=$C$14,$B$14*$D$14/$C$14,0))</f>
        <v>0</v>
      </c>
      <c r="P40" s="24" t="n">
        <f aca="false">IF($C$14=0,0,IF(P$33&lt;=$C$14,$B$14*$D$14/$C$14,0))</f>
        <v>0</v>
      </c>
    </row>
    <row r="41" customFormat="false" ht="15" hidden="false" customHeight="false" outlineLevel="0" collapsed="false">
      <c r="A41" s="14" t="s">
        <v>79</v>
      </c>
      <c r="B41" s="7" t="s">
        <v>80</v>
      </c>
      <c r="D41" s="10" t="n">
        <v>34500</v>
      </c>
      <c r="E41" s="10" t="n">
        <v>34500</v>
      </c>
      <c r="F41" s="10" t="n">
        <v>34500</v>
      </c>
      <c r="G41" s="10" t="n">
        <v>34500</v>
      </c>
      <c r="H41" s="10" t="n">
        <v>34500</v>
      </c>
      <c r="I41" s="10" t="n">
        <v>34500</v>
      </c>
      <c r="J41" s="10" t="n">
        <v>34500</v>
      </c>
      <c r="K41" s="10" t="n">
        <v>34500</v>
      </c>
      <c r="L41" s="10" t="n">
        <v>34500</v>
      </c>
      <c r="M41" s="10" t="n">
        <v>34500</v>
      </c>
      <c r="N41" s="10" t="n">
        <v>34500</v>
      </c>
      <c r="O41" s="10" t="n">
        <v>34500</v>
      </c>
      <c r="P41" s="10" t="n">
        <v>34500</v>
      </c>
    </row>
    <row r="42" customFormat="false" ht="15" hidden="false" customHeight="false" outlineLevel="0" collapsed="false">
      <c r="A42" s="14" t="s">
        <v>81</v>
      </c>
      <c r="D42" s="24" t="n">
        <f aca="false">IF(COLUMN()-COLUMN($D$41)+1-$B$8-0&lt;1,0,INDEX($D$41:$P$41,COLUMN()-COLUMN($D$41)+1-$B$8-0)*$B$17)</f>
        <v>0</v>
      </c>
      <c r="E42" s="24" t="n">
        <f aca="false">IF(COLUMN()-COLUMN($D$41)+1-$B$8-0&lt;1,0,INDEX($D$41:$P$41,COLUMN()-COLUMN($D$41)+1-$B$8-0)*$B$17)</f>
        <v>0</v>
      </c>
      <c r="F42" s="24" t="n">
        <f aca="false">IF(COLUMN()-COLUMN($D$41)+1-$B$8-0&lt;1,0,INDEX($D$41:$P$41,COLUMN()-COLUMN($D$41)+1-$B$8-0)*$B$17)</f>
        <v>0</v>
      </c>
      <c r="G42" s="24" t="n">
        <f aca="false">IF(COLUMN()-COLUMN($D$41)+1-$B$8-0&lt;1,0,INDEX($D$41:$P$41,COLUMN()-COLUMN($D$41)+1-$B$8-0)*$B$17)</f>
        <v>0</v>
      </c>
      <c r="H42" s="24" t="n">
        <f aca="false">IF(COLUMN()-COLUMN($D$41)+1-$B$8-0&lt;1,0,INDEX($D$41:$P$41,COLUMN()-COLUMN($D$41)+1-$B$8-0)*$B$17)</f>
        <v>0</v>
      </c>
      <c r="I42" s="24" t="n">
        <f aca="false">IF(COLUMN()-COLUMN($D$41)+1-$B$8-0&lt;1,0,INDEX($D$41:$P$41,COLUMN()-COLUMN($D$41)+1-$B$8-0)*$B$17)</f>
        <v>0</v>
      </c>
      <c r="J42" s="24" t="n">
        <f aca="false">IF(COLUMN()-COLUMN($D$41)+1-$B$8-0&lt;1,0,INDEX($D$41:$P$41,COLUMN()-COLUMN($D$41)+1-$B$8-0)*$B$17)</f>
        <v>12075</v>
      </c>
      <c r="K42" s="24" t="n">
        <f aca="false">IF(COLUMN()-COLUMN($D$41)+1-$B$8-0&lt;1,0,INDEX($D$41:$P$41,COLUMN()-COLUMN($D$41)+1-$B$8-0)*$B$17)</f>
        <v>12075</v>
      </c>
      <c r="L42" s="24" t="n">
        <f aca="false">IF(COLUMN()-COLUMN($D$41)+1-$B$8-0&lt;1,0,INDEX($D$41:$P$41,COLUMN()-COLUMN($D$41)+1-$B$8-0)*$B$17)</f>
        <v>12075</v>
      </c>
      <c r="M42" s="24" t="n">
        <f aca="false">IF(COLUMN()-COLUMN($D$41)+1-$B$8-0&lt;1,0,INDEX($D$41:$P$41,COLUMN()-COLUMN($D$41)+1-$B$8-0)*$B$17)</f>
        <v>12075</v>
      </c>
      <c r="N42" s="24" t="n">
        <f aca="false">IF(COLUMN()-COLUMN($D$41)+1-$B$8-0&lt;1,0,INDEX($D$41:$P$41,COLUMN()-COLUMN($D$41)+1-$B$8-0)*$B$17)</f>
        <v>12075</v>
      </c>
      <c r="O42" s="24" t="n">
        <f aca="false">IF(COLUMN()-COLUMN($D$41)+1-$B$8-0&lt;1,0,INDEX($D$41:$P$41,COLUMN()-COLUMN($D$41)+1-$B$8-0)*$B$17)</f>
        <v>12075</v>
      </c>
      <c r="P42" s="24" t="n">
        <f aca="false">IF(COLUMN()-COLUMN($D$41)+1-$B$8-0&lt;1,0,INDEX($D$41:$P$41,COLUMN()-COLUMN($D$41)+1-$B$8-0)*$B$17)</f>
        <v>12075</v>
      </c>
    </row>
    <row r="43" customFormat="false" ht="15" hidden="false" customHeight="false" outlineLevel="0" collapsed="false">
      <c r="A43" s="14" t="s">
        <v>82</v>
      </c>
      <c r="D43" s="24" t="n">
        <f aca="false">IF(COLUMN()-COLUMN($D$41)+1-$B$8-1&lt;1,0,INDEX($D$41:$P$41,COLUMN()-COLUMN($D$41)+1-$B$8-1)*$B$18)</f>
        <v>0</v>
      </c>
      <c r="E43" s="24" t="n">
        <f aca="false">IF(COLUMN()-COLUMN($D$41)+1-$B$8-1&lt;1,0,INDEX($D$41:$P$41,COLUMN()-COLUMN($D$41)+1-$B$8-1)*$B$18)</f>
        <v>0</v>
      </c>
      <c r="F43" s="24" t="n">
        <f aca="false">IF(COLUMN()-COLUMN($D$41)+1-$B$8-1&lt;1,0,INDEX($D$41:$P$41,COLUMN()-COLUMN($D$41)+1-$B$8-1)*$B$18)</f>
        <v>0</v>
      </c>
      <c r="G43" s="24" t="n">
        <f aca="false">IF(COLUMN()-COLUMN($D$41)+1-$B$8-1&lt;1,0,INDEX($D$41:$P$41,COLUMN()-COLUMN($D$41)+1-$B$8-1)*$B$18)</f>
        <v>0</v>
      </c>
      <c r="H43" s="24" t="n">
        <f aca="false">IF(COLUMN()-COLUMN($D$41)+1-$B$8-1&lt;1,0,INDEX($D$41:$P$41,COLUMN()-COLUMN($D$41)+1-$B$8-1)*$B$18)</f>
        <v>0</v>
      </c>
      <c r="I43" s="24" t="n">
        <f aca="false">IF(COLUMN()-COLUMN($D$41)+1-$B$8-1&lt;1,0,INDEX($D$41:$P$41,COLUMN()-COLUMN($D$41)+1-$B$8-1)*$B$18)</f>
        <v>0</v>
      </c>
      <c r="J43" s="24" t="n">
        <f aca="false">IF(COLUMN()-COLUMN($D$41)+1-$B$8-1&lt;1,0,INDEX($D$41:$P$41,COLUMN()-COLUMN($D$41)+1-$B$8-1)*$B$18)</f>
        <v>0</v>
      </c>
      <c r="K43" s="24" t="n">
        <f aca="false">IF(COLUMN()-COLUMN($D$41)+1-$B$8-1&lt;1,0,INDEX($D$41:$P$41,COLUMN()-COLUMN($D$41)+1-$B$8-1)*$B$18)</f>
        <v>10350</v>
      </c>
      <c r="L43" s="24" t="n">
        <f aca="false">IF(COLUMN()-COLUMN($D$41)+1-$B$8-1&lt;1,0,INDEX($D$41:$P$41,COLUMN()-COLUMN($D$41)+1-$B$8-1)*$B$18)</f>
        <v>10350</v>
      </c>
      <c r="M43" s="24" t="n">
        <f aca="false">IF(COLUMN()-COLUMN($D$41)+1-$B$8-1&lt;1,0,INDEX($D$41:$P$41,COLUMN()-COLUMN($D$41)+1-$B$8-1)*$B$18)</f>
        <v>10350</v>
      </c>
      <c r="N43" s="24" t="n">
        <f aca="false">IF(COLUMN()-COLUMN($D$41)+1-$B$8-1&lt;1,0,INDEX($D$41:$P$41,COLUMN()-COLUMN($D$41)+1-$B$8-1)*$B$18)</f>
        <v>10350</v>
      </c>
      <c r="O43" s="24" t="n">
        <f aca="false">IF(COLUMN()-COLUMN($D$41)+1-$B$8-1&lt;1,0,INDEX($D$41:$P$41,COLUMN()-COLUMN($D$41)+1-$B$8-1)*$B$18)</f>
        <v>10350</v>
      </c>
      <c r="P43" s="24" t="n">
        <f aca="false">IF(COLUMN()-COLUMN($D$41)+1-$B$8-1&lt;1,0,INDEX($D$41:$P$41,COLUMN()-COLUMN($D$41)+1-$B$8-1)*$B$18)</f>
        <v>10350</v>
      </c>
    </row>
    <row r="44" customFormat="false" ht="15" hidden="false" customHeight="false" outlineLevel="0" collapsed="false">
      <c r="A44" s="14" t="s">
        <v>83</v>
      </c>
      <c r="D44" s="24" t="n">
        <f aca="false">IF(COLUMN()-COLUMN($D$41)+1-$B$8-2&lt;1,0,INDEX($D$41:$P$41,COLUMN()-COLUMN($D$41)+1-$B$8-2)*$B$19)</f>
        <v>0</v>
      </c>
      <c r="E44" s="24" t="n">
        <f aca="false">IF(COLUMN()-COLUMN($D$41)+1-$B$8-2&lt;1,0,INDEX($D$41:$P$41,COLUMN()-COLUMN($D$41)+1-$B$8-2)*$B$19)</f>
        <v>0</v>
      </c>
      <c r="F44" s="24" t="n">
        <f aca="false">IF(COLUMN()-COLUMN($D$41)+1-$B$8-2&lt;1,0,INDEX($D$41:$P$41,COLUMN()-COLUMN($D$41)+1-$B$8-2)*$B$19)</f>
        <v>0</v>
      </c>
      <c r="G44" s="24" t="n">
        <f aca="false">IF(COLUMN()-COLUMN($D$41)+1-$B$8-2&lt;1,0,INDEX($D$41:$P$41,COLUMN()-COLUMN($D$41)+1-$B$8-2)*$B$19)</f>
        <v>0</v>
      </c>
      <c r="H44" s="24" t="n">
        <f aca="false">IF(COLUMN()-COLUMN($D$41)+1-$B$8-2&lt;1,0,INDEX($D$41:$P$41,COLUMN()-COLUMN($D$41)+1-$B$8-2)*$B$19)</f>
        <v>0</v>
      </c>
      <c r="I44" s="24" t="n">
        <f aca="false">IF(COLUMN()-COLUMN($D$41)+1-$B$8-2&lt;1,0,INDEX($D$41:$P$41,COLUMN()-COLUMN($D$41)+1-$B$8-2)*$B$19)</f>
        <v>0</v>
      </c>
      <c r="J44" s="24" t="n">
        <f aca="false">IF(COLUMN()-COLUMN($D$41)+1-$B$8-2&lt;1,0,INDEX($D$41:$P$41,COLUMN()-COLUMN($D$41)+1-$B$8-2)*$B$19)</f>
        <v>0</v>
      </c>
      <c r="K44" s="24" t="n">
        <f aca="false">IF(COLUMN()-COLUMN($D$41)+1-$B$8-2&lt;1,0,INDEX($D$41:$P$41,COLUMN()-COLUMN($D$41)+1-$B$8-2)*$B$19)</f>
        <v>0</v>
      </c>
      <c r="L44" s="24" t="n">
        <f aca="false">IF(COLUMN()-COLUMN($D$41)+1-$B$8-2&lt;1,0,INDEX($D$41:$P$41,COLUMN()-COLUMN($D$41)+1-$B$8-2)*$B$19)</f>
        <v>6900</v>
      </c>
      <c r="M44" s="24" t="n">
        <f aca="false">IF(COLUMN()-COLUMN($D$41)+1-$B$8-2&lt;1,0,INDEX($D$41:$P$41,COLUMN()-COLUMN($D$41)+1-$B$8-2)*$B$19)</f>
        <v>6900</v>
      </c>
      <c r="N44" s="24" t="n">
        <f aca="false">IF(COLUMN()-COLUMN($D$41)+1-$B$8-2&lt;1,0,INDEX($D$41:$P$41,COLUMN()-COLUMN($D$41)+1-$B$8-2)*$B$19)</f>
        <v>6900</v>
      </c>
      <c r="O44" s="24" t="n">
        <f aca="false">IF(COLUMN()-COLUMN($D$41)+1-$B$8-2&lt;1,0,INDEX($D$41:$P$41,COLUMN()-COLUMN($D$41)+1-$B$8-2)*$B$19)</f>
        <v>6900</v>
      </c>
      <c r="P44" s="24" t="n">
        <f aca="false">IF(COLUMN()-COLUMN($D$41)+1-$B$8-2&lt;1,0,INDEX($D$41:$P$41,COLUMN()-COLUMN($D$41)+1-$B$8-2)*$B$19)</f>
        <v>6900</v>
      </c>
    </row>
    <row r="45" customFormat="false" ht="15" hidden="false" customHeight="false" outlineLevel="0" collapsed="false">
      <c r="A45" s="14" t="s">
        <v>84</v>
      </c>
      <c r="D45" s="24" t="n">
        <f aca="false">IF(COLUMN()-COLUMN($D$41)+1-$B$8-3&lt;1,0,INDEX($D$41:$P$41,COLUMN()-COLUMN($D$41)+1-$B$8-3)*$B$20)</f>
        <v>0</v>
      </c>
      <c r="E45" s="24" t="n">
        <f aca="false">IF(COLUMN()-COLUMN($D$41)+1-$B$8-3&lt;1,0,INDEX($D$41:$P$41,COLUMN()-COLUMN($D$41)+1-$B$8-3)*$B$20)</f>
        <v>0</v>
      </c>
      <c r="F45" s="24" t="n">
        <f aca="false">IF(COLUMN()-COLUMN($D$41)+1-$B$8-3&lt;1,0,INDEX($D$41:$P$41,COLUMN()-COLUMN($D$41)+1-$B$8-3)*$B$20)</f>
        <v>0</v>
      </c>
      <c r="G45" s="24" t="n">
        <f aca="false">IF(COLUMN()-COLUMN($D$41)+1-$B$8-3&lt;1,0,INDEX($D$41:$P$41,COLUMN()-COLUMN($D$41)+1-$B$8-3)*$B$20)</f>
        <v>0</v>
      </c>
      <c r="H45" s="24" t="n">
        <f aca="false">IF(COLUMN()-COLUMN($D$41)+1-$B$8-3&lt;1,0,INDEX($D$41:$P$41,COLUMN()-COLUMN($D$41)+1-$B$8-3)*$B$20)</f>
        <v>0</v>
      </c>
      <c r="I45" s="24" t="n">
        <f aca="false">IF(COLUMN()-COLUMN($D$41)+1-$B$8-3&lt;1,0,INDEX($D$41:$P$41,COLUMN()-COLUMN($D$41)+1-$B$8-3)*$B$20)</f>
        <v>0</v>
      </c>
      <c r="J45" s="24" t="n">
        <f aca="false">IF(COLUMN()-COLUMN($D$41)+1-$B$8-3&lt;1,0,INDEX($D$41:$P$41,COLUMN()-COLUMN($D$41)+1-$B$8-3)*$B$20)</f>
        <v>0</v>
      </c>
      <c r="K45" s="24" t="n">
        <f aca="false">IF(COLUMN()-COLUMN($D$41)+1-$B$8-3&lt;1,0,INDEX($D$41:$P$41,COLUMN()-COLUMN($D$41)+1-$B$8-3)*$B$20)</f>
        <v>0</v>
      </c>
      <c r="L45" s="24" t="n">
        <f aca="false">IF(COLUMN()-COLUMN($D$41)+1-$B$8-3&lt;1,0,INDEX($D$41:$P$41,COLUMN()-COLUMN($D$41)+1-$B$8-3)*$B$20)</f>
        <v>0</v>
      </c>
      <c r="M45" s="24" t="n">
        <f aca="false">IF(COLUMN()-COLUMN($D$41)+1-$B$8-3&lt;1,0,INDEX($D$41:$P$41,COLUMN()-COLUMN($D$41)+1-$B$8-3)*$B$20)</f>
        <v>3450</v>
      </c>
      <c r="N45" s="24" t="n">
        <f aca="false">IF(COLUMN()-COLUMN($D$41)+1-$B$8-3&lt;1,0,INDEX($D$41:$P$41,COLUMN()-COLUMN($D$41)+1-$B$8-3)*$B$20)</f>
        <v>3450</v>
      </c>
      <c r="O45" s="24" t="n">
        <f aca="false">IF(COLUMN()-COLUMN($D$41)+1-$B$8-3&lt;1,0,INDEX($D$41:$P$41,COLUMN()-COLUMN($D$41)+1-$B$8-3)*$B$20)</f>
        <v>3450</v>
      </c>
      <c r="P45" s="24" t="n">
        <f aca="false">IF(COLUMN()-COLUMN($D$41)+1-$B$8-3&lt;1,0,INDEX($D$41:$P$41,COLUMN()-COLUMN($D$41)+1-$B$8-3)*$B$20)</f>
        <v>3450</v>
      </c>
    </row>
    <row r="46" customFormat="false" ht="15" hidden="false" customHeight="false" outlineLevel="0" collapsed="false">
      <c r="A46" s="14" t="s">
        <v>85</v>
      </c>
      <c r="B46" s="7" t="s">
        <v>86</v>
      </c>
      <c r="D46" s="10" t="n">
        <v>0</v>
      </c>
      <c r="E46" s="10" t="n">
        <v>0</v>
      </c>
      <c r="F46" s="10" t="n">
        <v>0</v>
      </c>
      <c r="G46" s="10" t="n">
        <v>0</v>
      </c>
      <c r="H46" s="10" t="n">
        <v>0</v>
      </c>
      <c r="I46" s="10" t="n">
        <v>0</v>
      </c>
      <c r="J46" s="10" t="n">
        <v>0</v>
      </c>
      <c r="K46" s="10" t="n">
        <v>0</v>
      </c>
      <c r="L46" s="10" t="n">
        <v>0</v>
      </c>
      <c r="M46" s="10" t="n">
        <v>0</v>
      </c>
      <c r="N46" s="10" t="n">
        <v>0</v>
      </c>
      <c r="O46" s="10" t="n">
        <v>0</v>
      </c>
      <c r="P46" s="10" t="n">
        <v>0</v>
      </c>
    </row>
    <row r="47" customFormat="false" ht="15" hidden="false" customHeight="false" outlineLevel="0" collapsed="false">
      <c r="A47" s="8" t="s">
        <v>87</v>
      </c>
      <c r="D47" s="16" t="n">
        <f aca="false">SUM(D37:D40)+SUM(D42:D46)</f>
        <v>51252.5</v>
      </c>
      <c r="E47" s="16" t="n">
        <f aca="false">SUM(E37:E40)+SUM(E42:E46)</f>
        <v>51252.5</v>
      </c>
      <c r="F47" s="16" t="n">
        <f aca="false">SUM(F37:F40)+SUM(F42:F46)</f>
        <v>51252.5</v>
      </c>
      <c r="G47" s="16" t="n">
        <f aca="false">SUM(G37:G40)+SUM(G42:G46)</f>
        <v>51252.5</v>
      </c>
      <c r="H47" s="16" t="n">
        <f aca="false">SUM(H37:H40)+SUM(H42:H46)</f>
        <v>33122.5</v>
      </c>
      <c r="I47" s="16" t="n">
        <f aca="false">SUM(I37:I40)+SUM(I42:I46)</f>
        <v>6722.5</v>
      </c>
      <c r="J47" s="16" t="n">
        <f aca="false">SUM(J37:J40)+SUM(J42:J46)</f>
        <v>13737.5</v>
      </c>
      <c r="K47" s="16" t="n">
        <f aca="false">SUM(K37:K40)+SUM(K42:K46)</f>
        <v>24087.5</v>
      </c>
      <c r="L47" s="16" t="n">
        <f aca="false">SUM(L37:L40)+SUM(L42:L46)</f>
        <v>29325</v>
      </c>
      <c r="M47" s="16" t="n">
        <f aca="false">SUM(M37:M40)+SUM(M42:M46)</f>
        <v>32775</v>
      </c>
      <c r="N47" s="16" t="n">
        <f aca="false">SUM(N37:N40)+SUM(N42:N46)</f>
        <v>32775</v>
      </c>
      <c r="O47" s="16" t="n">
        <f aca="false">SUM(O37:O40)+SUM(O42:O46)</f>
        <v>32775</v>
      </c>
      <c r="P47" s="16" t="n">
        <f aca="false">SUM(P37:P40)+SUM(P42:P46)</f>
        <v>32775</v>
      </c>
    </row>
    <row r="49" customFormat="false" ht="15" hidden="false" customHeight="false" outlineLevel="0" collapsed="false">
      <c r="A49" s="23" t="s">
        <v>88</v>
      </c>
      <c r="B49" s="23"/>
      <c r="C49" s="23"/>
      <c r="D49" s="23"/>
      <c r="E49" s="23"/>
      <c r="F49" s="23"/>
      <c r="G49" s="23"/>
      <c r="H49" s="23"/>
      <c r="I49" s="23"/>
      <c r="J49" s="23"/>
      <c r="K49" s="23"/>
      <c r="L49" s="23"/>
      <c r="M49" s="23"/>
      <c r="N49" s="23"/>
      <c r="O49" s="23"/>
      <c r="P49" s="23"/>
    </row>
    <row r="50" customFormat="false" ht="15" hidden="false" customHeight="false" outlineLevel="0" collapsed="false">
      <c r="A50" s="14" t="s">
        <v>89</v>
      </c>
      <c r="B50" s="7" t="s">
        <v>90</v>
      </c>
      <c r="D50" s="24" t="n">
        <f aca="false">IF(MOD(D$33,2)=1,$B$23*2,0)</f>
        <v>34000</v>
      </c>
      <c r="E50" s="24" t="n">
        <f aca="false">IF(MOD(E$33,2)=1,$B$23*2,0)</f>
        <v>0</v>
      </c>
      <c r="F50" s="24" t="n">
        <f aca="false">IF(MOD(F$33,2)=1,$B$23*2,0)</f>
        <v>34000</v>
      </c>
      <c r="G50" s="24" t="n">
        <f aca="false">IF(MOD(G$33,2)=1,$B$23*2,0)</f>
        <v>0</v>
      </c>
      <c r="H50" s="24" t="n">
        <f aca="false">IF(MOD(H$33,2)=1,$B$23*2,0)</f>
        <v>34000</v>
      </c>
      <c r="I50" s="24" t="n">
        <f aca="false">IF(MOD(I$33,2)=1,$B$23*2,0)</f>
        <v>0</v>
      </c>
      <c r="J50" s="24" t="n">
        <f aca="false">IF(MOD(J$33,2)=1,$B$23*2,0)</f>
        <v>34000</v>
      </c>
      <c r="K50" s="24" t="n">
        <f aca="false">IF(MOD(K$33,2)=1,$B$23*2,0)</f>
        <v>0</v>
      </c>
      <c r="L50" s="24" t="n">
        <f aca="false">IF(MOD(L$33,2)=1,$B$23*2,0)</f>
        <v>34000</v>
      </c>
      <c r="M50" s="24" t="n">
        <f aca="false">IF(MOD(M$33,2)=1,$B$23*2,0)</f>
        <v>0</v>
      </c>
      <c r="N50" s="24" t="n">
        <f aca="false">IF(MOD(N$33,2)=1,$B$23*2,0)</f>
        <v>34000</v>
      </c>
      <c r="O50" s="24" t="n">
        <f aca="false">IF(MOD(O$33,2)=1,$B$23*2,0)</f>
        <v>0</v>
      </c>
      <c r="P50" s="24" t="n">
        <f aca="false">IF(MOD(P$33,2)=1,$B$23*2,0)</f>
        <v>34000</v>
      </c>
    </row>
    <row r="51" customFormat="false" ht="15" hidden="false" customHeight="false" outlineLevel="0" collapsed="false">
      <c r="A51" s="14" t="s">
        <v>91</v>
      </c>
      <c r="B51" s="7" t="s">
        <v>92</v>
      </c>
      <c r="D51" s="24" t="n">
        <f aca="false">IF(MOD(D$33-1,4)=0,$B$24,0)</f>
        <v>6800</v>
      </c>
      <c r="E51" s="24" t="n">
        <f aca="false">IF(MOD(E$33-1,4)=0,$B$24,0)</f>
        <v>0</v>
      </c>
      <c r="F51" s="24" t="n">
        <f aca="false">IF(MOD(F$33-1,4)=0,$B$24,0)</f>
        <v>0</v>
      </c>
      <c r="G51" s="24" t="n">
        <f aca="false">IF(MOD(G$33-1,4)=0,$B$24,0)</f>
        <v>0</v>
      </c>
      <c r="H51" s="24" t="n">
        <f aca="false">IF(MOD(H$33-1,4)=0,$B$24,0)</f>
        <v>6800</v>
      </c>
      <c r="I51" s="24" t="n">
        <f aca="false">IF(MOD(I$33-1,4)=0,$B$24,0)</f>
        <v>0</v>
      </c>
      <c r="J51" s="24" t="n">
        <f aca="false">IF(MOD(J$33-1,4)=0,$B$24,0)</f>
        <v>0</v>
      </c>
      <c r="K51" s="24" t="n">
        <f aca="false">IF(MOD(K$33-1,4)=0,$B$24,0)</f>
        <v>0</v>
      </c>
      <c r="L51" s="24" t="n">
        <f aca="false">IF(MOD(L$33-1,4)=0,$B$24,0)</f>
        <v>6800</v>
      </c>
      <c r="M51" s="24" t="n">
        <f aca="false">IF(MOD(M$33-1,4)=0,$B$24,0)</f>
        <v>0</v>
      </c>
      <c r="N51" s="24" t="n">
        <f aca="false">IF(MOD(N$33-1,4)=0,$B$24,0)</f>
        <v>0</v>
      </c>
      <c r="O51" s="24" t="n">
        <f aca="false">IF(MOD(O$33-1,4)=0,$B$24,0)</f>
        <v>0</v>
      </c>
      <c r="P51" s="24" t="n">
        <f aca="false">IF(MOD(P$33-1,4)=0,$B$24,0)</f>
        <v>6800</v>
      </c>
    </row>
    <row r="52" customFormat="false" ht="15" hidden="false" customHeight="false" outlineLevel="0" collapsed="false">
      <c r="A52" s="14" t="s">
        <v>93</v>
      </c>
      <c r="B52" s="7" t="s">
        <v>92</v>
      </c>
      <c r="D52" s="24" t="n">
        <f aca="false">IF(MOD(D$33-1,4)=0,$B$25,0)</f>
        <v>4200</v>
      </c>
      <c r="E52" s="24" t="n">
        <f aca="false">IF(MOD(E$33-1,4)=0,$B$25,0)</f>
        <v>0</v>
      </c>
      <c r="F52" s="24" t="n">
        <f aca="false">IF(MOD(F$33-1,4)=0,$B$25,0)</f>
        <v>0</v>
      </c>
      <c r="G52" s="24" t="n">
        <f aca="false">IF(MOD(G$33-1,4)=0,$B$25,0)</f>
        <v>0</v>
      </c>
      <c r="H52" s="24" t="n">
        <f aca="false">IF(MOD(H$33-1,4)=0,$B$25,0)</f>
        <v>4200</v>
      </c>
      <c r="I52" s="24" t="n">
        <f aca="false">IF(MOD(I$33-1,4)=0,$B$25,0)</f>
        <v>0</v>
      </c>
      <c r="J52" s="24" t="n">
        <f aca="false">IF(MOD(J$33-1,4)=0,$B$25,0)</f>
        <v>0</v>
      </c>
      <c r="K52" s="24" t="n">
        <f aca="false">IF(MOD(K$33-1,4)=0,$B$25,0)</f>
        <v>0</v>
      </c>
      <c r="L52" s="24" t="n">
        <f aca="false">IF(MOD(L$33-1,4)=0,$B$25,0)</f>
        <v>4200</v>
      </c>
      <c r="M52" s="24" t="n">
        <f aca="false">IF(MOD(M$33-1,4)=0,$B$25,0)</f>
        <v>0</v>
      </c>
      <c r="N52" s="24" t="n">
        <f aca="false">IF(MOD(N$33-1,4)=0,$B$25,0)</f>
        <v>0</v>
      </c>
      <c r="O52" s="24" t="n">
        <f aca="false">IF(MOD(O$33-1,4)=0,$B$25,0)</f>
        <v>0</v>
      </c>
      <c r="P52" s="24" t="n">
        <f aca="false">IF(MOD(P$33-1,4)=0,$B$25,0)</f>
        <v>4200</v>
      </c>
    </row>
    <row r="53" customFormat="false" ht="15" hidden="false" customHeight="false" outlineLevel="0" collapsed="false">
      <c r="A53" s="14" t="s">
        <v>94</v>
      </c>
      <c r="B53" s="7" t="s">
        <v>95</v>
      </c>
      <c r="D53" s="24" t="n">
        <f aca="false">IF(D$33=2,$B$26,0)</f>
        <v>0</v>
      </c>
      <c r="E53" s="24" t="n">
        <f aca="false">IF(E$33=2,$B$26,0)</f>
        <v>18000</v>
      </c>
      <c r="F53" s="24" t="n">
        <f aca="false">IF(F$33=2,$B$26,0)</f>
        <v>0</v>
      </c>
      <c r="G53" s="24" t="n">
        <f aca="false">IF(G$33=2,$B$26,0)</f>
        <v>0</v>
      </c>
      <c r="H53" s="24" t="n">
        <f aca="false">IF(H$33=2,$B$26,0)</f>
        <v>0</v>
      </c>
      <c r="I53" s="24" t="n">
        <f aca="false">IF(I$33=2,$B$26,0)</f>
        <v>0</v>
      </c>
      <c r="J53" s="24" t="n">
        <f aca="false">IF(J$33=2,$B$26,0)</f>
        <v>0</v>
      </c>
      <c r="K53" s="24" t="n">
        <f aca="false">IF(K$33=2,$B$26,0)</f>
        <v>0</v>
      </c>
      <c r="L53" s="24" t="n">
        <f aca="false">IF(L$33=2,$B$26,0)</f>
        <v>0</v>
      </c>
      <c r="M53" s="24" t="n">
        <f aca="false">IF(M$33=2,$B$26,0)</f>
        <v>0</v>
      </c>
      <c r="N53" s="24" t="n">
        <f aca="false">IF(N$33=2,$B$26,0)</f>
        <v>0</v>
      </c>
      <c r="O53" s="24" t="n">
        <f aca="false">IF(O$33=2,$B$26,0)</f>
        <v>0</v>
      </c>
      <c r="P53" s="24" t="n">
        <f aca="false">IF(P$33=2,$B$26,0)</f>
        <v>0</v>
      </c>
    </row>
    <row r="54" customFormat="false" ht="15" hidden="false" customHeight="false" outlineLevel="0" collapsed="false">
      <c r="A54" s="14" t="s">
        <v>96</v>
      </c>
      <c r="B54" s="7" t="s">
        <v>97</v>
      </c>
      <c r="D54" s="24" t="n">
        <f aca="false">D41*$B$27</f>
        <v>4830</v>
      </c>
      <c r="E54" s="24" t="n">
        <f aca="false">E41*$B$27</f>
        <v>4830</v>
      </c>
      <c r="F54" s="24" t="n">
        <f aca="false">F41*$B$27</f>
        <v>4830</v>
      </c>
      <c r="G54" s="24" t="n">
        <f aca="false">G41*$B$27</f>
        <v>4830</v>
      </c>
      <c r="H54" s="24" t="n">
        <f aca="false">H41*$B$27</f>
        <v>4830</v>
      </c>
      <c r="I54" s="24" t="n">
        <f aca="false">I41*$B$27</f>
        <v>4830</v>
      </c>
      <c r="J54" s="24" t="n">
        <f aca="false">J41*$B$27</f>
        <v>4830</v>
      </c>
      <c r="K54" s="24" t="n">
        <f aca="false">K41*$B$27</f>
        <v>4830</v>
      </c>
      <c r="L54" s="24" t="n">
        <f aca="false">L41*$B$27</f>
        <v>4830</v>
      </c>
      <c r="M54" s="24" t="n">
        <f aca="false">M41*$B$27</f>
        <v>4830</v>
      </c>
      <c r="N54" s="24" t="n">
        <f aca="false">N41*$B$27</f>
        <v>4830</v>
      </c>
      <c r="O54" s="24" t="n">
        <f aca="false">O41*$B$27</f>
        <v>4830</v>
      </c>
      <c r="P54" s="24" t="n">
        <f aca="false">P41*$B$27</f>
        <v>4830</v>
      </c>
    </row>
    <row r="55" customFormat="false" ht="15" hidden="false" customHeight="false" outlineLevel="0" collapsed="false">
      <c r="A55" s="14" t="s">
        <v>98</v>
      </c>
      <c r="B55" s="7" t="s">
        <v>92</v>
      </c>
      <c r="D55" s="24" t="n">
        <f aca="false">IF(MOD(D$33-1,4)=0,$B$28,0)</f>
        <v>3100</v>
      </c>
      <c r="E55" s="24" t="n">
        <f aca="false">IF(MOD(E$33-1,4)=0,$B$28,0)</f>
        <v>0</v>
      </c>
      <c r="F55" s="24" t="n">
        <f aca="false">IF(MOD(F$33-1,4)=0,$B$28,0)</f>
        <v>0</v>
      </c>
      <c r="G55" s="24" t="n">
        <f aca="false">IF(MOD(G$33-1,4)=0,$B$28,0)</f>
        <v>0</v>
      </c>
      <c r="H55" s="24" t="n">
        <f aca="false">IF(MOD(H$33-1,4)=0,$B$28,0)</f>
        <v>3100</v>
      </c>
      <c r="I55" s="24" t="n">
        <f aca="false">IF(MOD(I$33-1,4)=0,$B$28,0)</f>
        <v>0</v>
      </c>
      <c r="J55" s="24" t="n">
        <f aca="false">IF(MOD(J$33-1,4)=0,$B$28,0)</f>
        <v>0</v>
      </c>
      <c r="K55" s="24" t="n">
        <f aca="false">IF(MOD(K$33-1,4)=0,$B$28,0)</f>
        <v>0</v>
      </c>
      <c r="L55" s="24" t="n">
        <f aca="false">IF(MOD(L$33-1,4)=0,$B$28,0)</f>
        <v>3100</v>
      </c>
      <c r="M55" s="24" t="n">
        <f aca="false">IF(MOD(M$33-1,4)=0,$B$28,0)</f>
        <v>0</v>
      </c>
      <c r="N55" s="24" t="n">
        <f aca="false">IF(MOD(N$33-1,4)=0,$B$28,0)</f>
        <v>0</v>
      </c>
      <c r="O55" s="24" t="n">
        <f aca="false">IF(MOD(O$33-1,4)=0,$B$28,0)</f>
        <v>0</v>
      </c>
      <c r="P55" s="24" t="n">
        <f aca="false">IF(MOD(P$33-1,4)=0,$B$28,0)</f>
        <v>3100</v>
      </c>
    </row>
    <row r="56" customFormat="false" ht="15" hidden="false" customHeight="false" outlineLevel="0" collapsed="false">
      <c r="A56" s="14" t="s">
        <v>99</v>
      </c>
      <c r="B56" s="7" t="s">
        <v>100</v>
      </c>
      <c r="D56" s="24" t="n">
        <f aca="false">$B$29</f>
        <v>2400</v>
      </c>
      <c r="E56" s="24" t="n">
        <f aca="false">$B$29</f>
        <v>2400</v>
      </c>
      <c r="F56" s="24" t="n">
        <f aca="false">$B$29</f>
        <v>2400</v>
      </c>
      <c r="G56" s="24" t="n">
        <f aca="false">$B$29</f>
        <v>2400</v>
      </c>
      <c r="H56" s="24" t="n">
        <f aca="false">$B$29</f>
        <v>2400</v>
      </c>
      <c r="I56" s="24" t="n">
        <f aca="false">$B$29</f>
        <v>2400</v>
      </c>
      <c r="J56" s="24" t="n">
        <f aca="false">$B$29</f>
        <v>2400</v>
      </c>
      <c r="K56" s="24" t="n">
        <f aca="false">$B$29</f>
        <v>2400</v>
      </c>
      <c r="L56" s="24" t="n">
        <f aca="false">$B$29</f>
        <v>2400</v>
      </c>
      <c r="M56" s="24" t="n">
        <f aca="false">$B$29</f>
        <v>2400</v>
      </c>
      <c r="N56" s="24" t="n">
        <f aca="false">$B$29</f>
        <v>2400</v>
      </c>
      <c r="O56" s="24" t="n">
        <f aca="false">$B$29</f>
        <v>2400</v>
      </c>
      <c r="P56" s="24" t="n">
        <f aca="false">$B$29</f>
        <v>2400</v>
      </c>
    </row>
    <row r="57" customFormat="false" ht="15" hidden="false" customHeight="false" outlineLevel="0" collapsed="false">
      <c r="A57" s="8" t="s">
        <v>101</v>
      </c>
      <c r="D57" s="16" t="n">
        <f aca="false">SUM(D50:D56)</f>
        <v>55330</v>
      </c>
      <c r="E57" s="16" t="n">
        <f aca="false">SUM(E50:E56)</f>
        <v>25230</v>
      </c>
      <c r="F57" s="16" t="n">
        <f aca="false">SUM(F50:F56)</f>
        <v>41230</v>
      </c>
      <c r="G57" s="16" t="n">
        <f aca="false">SUM(G50:G56)</f>
        <v>7230</v>
      </c>
      <c r="H57" s="16" t="n">
        <f aca="false">SUM(H50:H56)</f>
        <v>55330</v>
      </c>
      <c r="I57" s="16" t="n">
        <f aca="false">SUM(I50:I56)</f>
        <v>7230</v>
      </c>
      <c r="J57" s="16" t="n">
        <f aca="false">SUM(J50:J56)</f>
        <v>41230</v>
      </c>
      <c r="K57" s="16" t="n">
        <f aca="false">SUM(K50:K56)</f>
        <v>7230</v>
      </c>
      <c r="L57" s="16" t="n">
        <f aca="false">SUM(L50:L56)</f>
        <v>55330</v>
      </c>
      <c r="M57" s="16" t="n">
        <f aca="false">SUM(M50:M56)</f>
        <v>7230</v>
      </c>
      <c r="N57" s="16" t="n">
        <f aca="false">SUM(N50:N56)</f>
        <v>41230</v>
      </c>
      <c r="O57" s="16" t="n">
        <f aca="false">SUM(O50:O56)</f>
        <v>7230</v>
      </c>
      <c r="P57" s="16" t="n">
        <f aca="false">SUM(P50:P56)</f>
        <v>55330</v>
      </c>
    </row>
    <row r="59" customFormat="false" ht="15" hidden="false" customHeight="false" outlineLevel="0" collapsed="false">
      <c r="A59" s="23" t="s">
        <v>102</v>
      </c>
      <c r="B59" s="23"/>
      <c r="C59" s="23"/>
      <c r="D59" s="23"/>
      <c r="E59" s="23"/>
      <c r="F59" s="23"/>
      <c r="G59" s="23"/>
      <c r="H59" s="23"/>
      <c r="I59" s="23"/>
      <c r="J59" s="23"/>
      <c r="K59" s="23"/>
      <c r="L59" s="23"/>
      <c r="M59" s="23"/>
      <c r="N59" s="23"/>
      <c r="O59" s="23"/>
      <c r="P59" s="23"/>
    </row>
    <row r="60" customFormat="false" ht="15" hidden="false" customHeight="false" outlineLevel="0" collapsed="false">
      <c r="A60" s="8" t="s">
        <v>103</v>
      </c>
      <c r="D60" s="25" t="n">
        <f aca="false">$B$6</f>
        <v>215000</v>
      </c>
      <c r="E60" s="25" t="n">
        <f aca="false">D62</f>
        <v>210922.5</v>
      </c>
      <c r="F60" s="25" t="n">
        <f aca="false">E62</f>
        <v>236945</v>
      </c>
      <c r="G60" s="25" t="n">
        <f aca="false">F62</f>
        <v>246967.5</v>
      </c>
      <c r="H60" s="25" t="n">
        <f aca="false">G62</f>
        <v>290990</v>
      </c>
      <c r="I60" s="25" t="n">
        <f aca="false">H62</f>
        <v>268782.5</v>
      </c>
      <c r="J60" s="25" t="n">
        <f aca="false">I62</f>
        <v>268275</v>
      </c>
      <c r="K60" s="25" t="n">
        <f aca="false">J62</f>
        <v>240782.5</v>
      </c>
      <c r="L60" s="25" t="n">
        <f aca="false">K62</f>
        <v>257640</v>
      </c>
      <c r="M60" s="25" t="n">
        <f aca="false">L62</f>
        <v>231635</v>
      </c>
      <c r="N60" s="25" t="n">
        <f aca="false">M62</f>
        <v>257180</v>
      </c>
      <c r="O60" s="25" t="n">
        <f aca="false">N62</f>
        <v>248725</v>
      </c>
      <c r="P60" s="25" t="n">
        <f aca="false">O62</f>
        <v>274270</v>
      </c>
    </row>
    <row r="61" customFormat="false" ht="15" hidden="false" customHeight="false" outlineLevel="0" collapsed="false">
      <c r="A61" s="8" t="s">
        <v>104</v>
      </c>
      <c r="D61" s="25" t="n">
        <f aca="false">D47-D57</f>
        <v>-4077.5</v>
      </c>
      <c r="E61" s="25" t="n">
        <f aca="false">E47-E57</f>
        <v>26022.5</v>
      </c>
      <c r="F61" s="25" t="n">
        <f aca="false">F47-F57</f>
        <v>10022.5</v>
      </c>
      <c r="G61" s="25" t="n">
        <f aca="false">G47-G57</f>
        <v>44022.5</v>
      </c>
      <c r="H61" s="25" t="n">
        <f aca="false">H47-H57</f>
        <v>-22207.5</v>
      </c>
      <c r="I61" s="25" t="n">
        <f aca="false">I47-I57</f>
        <v>-507.500000000001</v>
      </c>
      <c r="J61" s="25" t="n">
        <f aca="false">J47-J57</f>
        <v>-27492.5</v>
      </c>
      <c r="K61" s="25" t="n">
        <f aca="false">K47-K57</f>
        <v>16857.5</v>
      </c>
      <c r="L61" s="25" t="n">
        <f aca="false">L47-L57</f>
        <v>-26005</v>
      </c>
      <c r="M61" s="25" t="n">
        <f aca="false">M47-M57</f>
        <v>25545</v>
      </c>
      <c r="N61" s="25" t="n">
        <f aca="false">N47-N57</f>
        <v>-8455</v>
      </c>
      <c r="O61" s="25" t="n">
        <f aca="false">O47-O57</f>
        <v>25545</v>
      </c>
      <c r="P61" s="25" t="n">
        <f aca="false">P47-P57</f>
        <v>-22555</v>
      </c>
    </row>
    <row r="62" customFormat="false" ht="15" hidden="false" customHeight="false" outlineLevel="0" collapsed="false">
      <c r="A62" s="8" t="s">
        <v>105</v>
      </c>
      <c r="D62" s="16" t="n">
        <f aca="false">D60+D61</f>
        <v>210922.5</v>
      </c>
      <c r="E62" s="16" t="n">
        <f aca="false">E60+E61</f>
        <v>236945</v>
      </c>
      <c r="F62" s="16" t="n">
        <f aca="false">F60+F61</f>
        <v>246967.5</v>
      </c>
      <c r="G62" s="16" t="n">
        <f aca="false">G60+G61</f>
        <v>290990</v>
      </c>
      <c r="H62" s="16" t="n">
        <f aca="false">H60+H61</f>
        <v>268782.5</v>
      </c>
      <c r="I62" s="16" t="n">
        <f aca="false">I60+I61</f>
        <v>268275</v>
      </c>
      <c r="J62" s="16" t="n">
        <f aca="false">J60+J61</f>
        <v>240782.5</v>
      </c>
      <c r="K62" s="16" t="n">
        <f aca="false">K60+K61</f>
        <v>257640</v>
      </c>
      <c r="L62" s="16" t="n">
        <f aca="false">L60+L61</f>
        <v>231635</v>
      </c>
      <c r="M62" s="16" t="n">
        <f aca="false">M60+M61</f>
        <v>257180</v>
      </c>
      <c r="N62" s="16" t="n">
        <f aca="false">N60+N61</f>
        <v>248725</v>
      </c>
      <c r="O62" s="16" t="n">
        <f aca="false">O60+O61</f>
        <v>274270</v>
      </c>
      <c r="P62" s="16" t="n">
        <f aca="false">P60+P61</f>
        <v>251715</v>
      </c>
    </row>
    <row r="64" customFormat="false" ht="15" hidden="false" customHeight="false" outlineLevel="0" collapsed="false">
      <c r="A64" s="9" t="s">
        <v>106</v>
      </c>
      <c r="B64" s="26" t="n">
        <f aca="false">AVERAGE($D$57:$P$57)</f>
        <v>31260.7692307692</v>
      </c>
    </row>
    <row r="65" customFormat="false" ht="15" hidden="false" customHeight="false" outlineLevel="0" collapsed="false">
      <c r="A65" s="9" t="s">
        <v>107</v>
      </c>
      <c r="B65" s="26" t="n">
        <f aca="false">$B$30*$B$64</f>
        <v>218825.384615385</v>
      </c>
      <c r="D65" s="7" t="s">
        <v>108</v>
      </c>
    </row>
    <row r="66" customFormat="false" ht="15" hidden="false" customHeight="false" outlineLevel="0" collapsed="false">
      <c r="A66" s="9" t="s">
        <v>109</v>
      </c>
      <c r="D66" s="27" t="n">
        <f aca="false">IF($B$64=0,"",D62/$B$64)</f>
        <v>6.74719481286449</v>
      </c>
      <c r="E66" s="27" t="n">
        <f aca="false">IF($B$64=0,"",E62/$B$64)</f>
        <v>7.57962794360098</v>
      </c>
      <c r="F66" s="27" t="n">
        <f aca="false">IF($B$64=0,"",F62/$B$64)</f>
        <v>7.90023745663033</v>
      </c>
      <c r="G66" s="27" t="n">
        <f aca="false">IF($B$64=0,"",G62/$B$64)</f>
        <v>9.30847215728734</v>
      </c>
      <c r="H66" s="27" t="n">
        <f aca="false">IF($B$64=0,"",H62/$B$64)</f>
        <v>8.59807697039789</v>
      </c>
      <c r="I66" s="27" t="n">
        <f aca="false">IF($B$64=0,"",I62/$B$64)</f>
        <v>8.58184256502375</v>
      </c>
      <c r="J66" s="27" t="n">
        <f aca="false">IF($B$64=0,"",J62/$B$64)</f>
        <v>7.70238563941042</v>
      </c>
      <c r="K66" s="27" t="n">
        <f aca="false">IF($B$64=0,"",K62/$B$64)</f>
        <v>8.24163980412904</v>
      </c>
      <c r="L66" s="27" t="n">
        <f aca="false">IF($B$64=0,"",L62/$B$64)</f>
        <v>7.40976648047442</v>
      </c>
      <c r="M66" s="27" t="n">
        <f aca="false">IF($B$64=0,"",M62/$B$64)</f>
        <v>8.22692487511996</v>
      </c>
      <c r="N66" s="27" t="n">
        <f aca="false">IF($B$64=0,"",N62/$B$64)</f>
        <v>7.95645808213785</v>
      </c>
      <c r="O66" s="27" t="n">
        <f aca="false">IF($B$64=0,"",O62/$B$64)</f>
        <v>8.77361647678339</v>
      </c>
      <c r="P66" s="27" t="n">
        <f aca="false">IF($B$64=0,"",P62/$B$64)</f>
        <v>8.05210512069687</v>
      </c>
    </row>
    <row r="67" customFormat="false" ht="15" hidden="false" customHeight="false" outlineLevel="0" collapsed="false">
      <c r="A67" s="9" t="s">
        <v>110</v>
      </c>
      <c r="D67" s="24" t="n">
        <f aca="false">D62-$B$65</f>
        <v>-7902.88461538462</v>
      </c>
      <c r="E67" s="24" t="n">
        <f aca="false">E62-$B$65</f>
        <v>18119.6153846154</v>
      </c>
      <c r="F67" s="24" t="n">
        <f aca="false">F62-$B$65</f>
        <v>28142.1153846154</v>
      </c>
      <c r="G67" s="24" t="n">
        <f aca="false">G62-$B$65</f>
        <v>72164.6153846154</v>
      </c>
      <c r="H67" s="24" t="n">
        <f aca="false">H62-$B$65</f>
        <v>49957.1153846154</v>
      </c>
      <c r="I67" s="24" t="n">
        <f aca="false">I62-$B$65</f>
        <v>49449.6153846154</v>
      </c>
      <c r="J67" s="24" t="n">
        <f aca="false">J62-$B$65</f>
        <v>21957.1153846154</v>
      </c>
      <c r="K67" s="24" t="n">
        <f aca="false">K62-$B$65</f>
        <v>38814.6153846154</v>
      </c>
      <c r="L67" s="24" t="n">
        <f aca="false">L62-$B$65</f>
        <v>12809.6153846154</v>
      </c>
      <c r="M67" s="24" t="n">
        <f aca="false">M62-$B$65</f>
        <v>38354.6153846154</v>
      </c>
      <c r="N67" s="24" t="n">
        <f aca="false">N62-$B$65</f>
        <v>29899.6153846154</v>
      </c>
      <c r="O67" s="24" t="n">
        <f aca="false">O62-$B$65</f>
        <v>55444.6153846154</v>
      </c>
      <c r="P67" s="24" t="n">
        <f aca="false">P62-$B$65</f>
        <v>32889.6153846154</v>
      </c>
    </row>
    <row r="68" customFormat="false" ht="15" hidden="false" customHeight="false" outlineLevel="0" collapsed="false">
      <c r="A68" s="9" t="s">
        <v>111</v>
      </c>
      <c r="D68" s="28" t="str">
        <f aca="false">IF(D62&lt;0,"OVERDRAWN",IF(D62&lt;$B$65,"BELOW FLOOR","OK"))</f>
        <v>BELOW FLOOR</v>
      </c>
      <c r="E68" s="28" t="str">
        <f aca="false">IF(E62&lt;0,"OVERDRAWN",IF(E62&lt;$B$65,"BELOW FLOOR","OK"))</f>
        <v>OK</v>
      </c>
      <c r="F68" s="28" t="str">
        <f aca="false">IF(F62&lt;0,"OVERDRAWN",IF(F62&lt;$B$65,"BELOW FLOOR","OK"))</f>
        <v>OK</v>
      </c>
      <c r="G68" s="28" t="str">
        <f aca="false">IF(G62&lt;0,"OVERDRAWN",IF(G62&lt;$B$65,"BELOW FLOOR","OK"))</f>
        <v>OK</v>
      </c>
      <c r="H68" s="28" t="str">
        <f aca="false">IF(H62&lt;0,"OVERDRAWN",IF(H62&lt;$B$65,"BELOW FLOOR","OK"))</f>
        <v>OK</v>
      </c>
      <c r="I68" s="28" t="str">
        <f aca="false">IF(I62&lt;0,"OVERDRAWN",IF(I62&lt;$B$65,"BELOW FLOOR","OK"))</f>
        <v>OK</v>
      </c>
      <c r="J68" s="28" t="str">
        <f aca="false">IF(J62&lt;0,"OVERDRAWN",IF(J62&lt;$B$65,"BELOW FLOOR","OK"))</f>
        <v>OK</v>
      </c>
      <c r="K68" s="28" t="str">
        <f aca="false">IF(K62&lt;0,"OVERDRAWN",IF(K62&lt;$B$65,"BELOW FLOOR","OK"))</f>
        <v>OK</v>
      </c>
      <c r="L68" s="28" t="str">
        <f aca="false">IF(L62&lt;0,"OVERDRAWN",IF(L62&lt;$B$65,"BELOW FLOOR","OK"))</f>
        <v>OK</v>
      </c>
      <c r="M68" s="28" t="str">
        <f aca="false">IF(M62&lt;0,"OVERDRAWN",IF(M62&lt;$B$65,"BELOW FLOOR","OK"))</f>
        <v>OK</v>
      </c>
      <c r="N68" s="28" t="str">
        <f aca="false">IF(N62&lt;0,"OVERDRAWN",IF(N62&lt;$B$65,"BELOW FLOOR","OK"))</f>
        <v>OK</v>
      </c>
      <c r="O68" s="28" t="str">
        <f aca="false">IF(O62&lt;0,"OVERDRAWN",IF(O62&lt;$B$65,"BELOW FLOOR","OK"))</f>
        <v>OK</v>
      </c>
      <c r="P68" s="28" t="str">
        <f aca="false">IF(P62&lt;0,"OVERDRAWN",IF(P62&lt;$B$65,"BELOW FLOOR","OK"))</f>
        <v>OK</v>
      </c>
    </row>
    <row r="69" customFormat="false" ht="15" hidden="false" customHeight="false" outlineLevel="0" collapsed="false">
      <c r="A69" s="7" t="s">
        <v>112</v>
      </c>
      <c r="D69" s="29" t="n">
        <f aca="false">IF(D62&lt;$B$65,D$33,999)</f>
        <v>1</v>
      </c>
      <c r="E69" s="29" t="n">
        <f aca="false">IF(E62&lt;$B$65,E$33,999)</f>
        <v>999</v>
      </c>
      <c r="F69" s="29" t="n">
        <f aca="false">IF(F62&lt;$B$65,F$33,999)</f>
        <v>999</v>
      </c>
      <c r="G69" s="29" t="n">
        <f aca="false">IF(G62&lt;$B$65,G$33,999)</f>
        <v>999</v>
      </c>
      <c r="H69" s="29" t="n">
        <f aca="false">IF(H62&lt;$B$65,H$33,999)</f>
        <v>999</v>
      </c>
      <c r="I69" s="29" t="n">
        <f aca="false">IF(I62&lt;$B$65,I$33,999)</f>
        <v>999</v>
      </c>
      <c r="J69" s="29" t="n">
        <f aca="false">IF(J62&lt;$B$65,J$33,999)</f>
        <v>999</v>
      </c>
      <c r="K69" s="29" t="n">
        <f aca="false">IF(K62&lt;$B$65,K$33,999)</f>
        <v>999</v>
      </c>
      <c r="L69" s="29" t="n">
        <f aca="false">IF(L62&lt;$B$65,L$33,999)</f>
        <v>999</v>
      </c>
      <c r="M69" s="29" t="n">
        <f aca="false">IF(M62&lt;$B$65,M$33,999)</f>
        <v>999</v>
      </c>
      <c r="N69" s="29" t="n">
        <f aca="false">IF(N62&lt;$B$65,N$33,999)</f>
        <v>999</v>
      </c>
      <c r="O69" s="29" t="n">
        <f aca="false">IF(O62&lt;$B$65,O$33,999)</f>
        <v>999</v>
      </c>
      <c r="P69" s="29" t="n">
        <f aca="false">IF(P62&lt;$B$65,P$33,999)</f>
        <v>999</v>
      </c>
    </row>
    <row r="71" customFormat="false" ht="15" hidden="false" customHeight="false" outlineLevel="0" collapsed="false">
      <c r="A71" s="23" t="s">
        <v>113</v>
      </c>
      <c r="B71" s="23"/>
      <c r="C71" s="23"/>
      <c r="D71" s="23"/>
      <c r="E71" s="23"/>
      <c r="F71" s="23"/>
      <c r="G71" s="23"/>
      <c r="H71" s="23"/>
      <c r="I71" s="23"/>
      <c r="J71" s="23"/>
      <c r="K71" s="23"/>
      <c r="L71" s="23"/>
      <c r="M71" s="23"/>
      <c r="N71" s="23"/>
      <c r="O71" s="23"/>
      <c r="P71" s="23"/>
    </row>
    <row r="72" customFormat="false" ht="15" hidden="false" customHeight="false" outlineLevel="0" collapsed="false">
      <c r="A72" s="8" t="s">
        <v>114</v>
      </c>
      <c r="B72" s="30" t="n">
        <f aca="false">MIN($D$62:$P$62)</f>
        <v>210922.5</v>
      </c>
      <c r="D72" s="7" t="s">
        <v>115</v>
      </c>
    </row>
    <row r="73" customFormat="false" ht="15" hidden="false" customHeight="false" outlineLevel="0" collapsed="false">
      <c r="A73" s="8" t="s">
        <v>116</v>
      </c>
      <c r="B73" s="31" t="n">
        <f aca="false">INDEX($D$33:$P$33,MATCH(MIN($D$62:$P$62),$D$62:$P$62,0))</f>
        <v>1</v>
      </c>
    </row>
    <row r="74" customFormat="false" ht="15" hidden="false" customHeight="false" outlineLevel="0" collapsed="false">
      <c r="A74" s="8" t="s">
        <v>117</v>
      </c>
      <c r="B74" s="32" t="n">
        <f aca="false">IF(MIN($D$69:$P$69)=999,"None - you stay above it",MIN($D$69:$P$69))</f>
        <v>1</v>
      </c>
      <c r="D74" s="7" t="s">
        <v>118</v>
      </c>
    </row>
    <row r="75" customFormat="false" ht="15" hidden="false" customHeight="false" outlineLevel="0" collapsed="false">
      <c r="A75" s="8" t="s">
        <v>119</v>
      </c>
      <c r="B75" s="30" t="n">
        <f aca="false">SUM($D$47:$P$47)</f>
        <v>443105</v>
      </c>
    </row>
    <row r="76" customFormat="false" ht="15" hidden="false" customHeight="false" outlineLevel="0" collapsed="false">
      <c r="A76" s="8" t="s">
        <v>120</v>
      </c>
      <c r="B76" s="30" t="n">
        <f aca="false">SUM($D$57:$P$57)</f>
        <v>406390</v>
      </c>
    </row>
    <row r="77" customFormat="false" ht="15" hidden="false" customHeight="false" outlineLevel="0" collapsed="false">
      <c r="A77" s="8" t="s">
        <v>121</v>
      </c>
      <c r="B77" s="30" t="n">
        <f aca="false">B75-B76</f>
        <v>36715</v>
      </c>
    </row>
    <row r="78" customFormat="false" ht="15" hidden="false" customHeight="false" outlineLevel="0" collapsed="false">
      <c r="A78" s="8" t="s">
        <v>122</v>
      </c>
      <c r="B78" s="30" t="n">
        <f aca="false">P62</f>
        <v>251715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2026-08-19T18:30:42Z</dcterms:created>
  <dc:creator>openpyxl</dc:creator>
  <dc:description/>
  <dc:language>en-US</dc:language>
  <cp:lastModifiedBy/>
  <dcterms:modified xsi:type="dcterms:W3CDTF">2026-08-19T18:30:42Z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