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Cost of a Hire"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<sst xmlns="http://schemas.openxmlformats.org/spreadsheetml/2006/main" count="113" uniqueCount="110">
  <si>
    <t xml:space="preserve">The True Cost of a Hire</t>
  </si>
  <si>
    <t xml:space="preserve">Countabl  |  countabl.io</t>
  </si>
  <si>
    <t xml:space="preserve">What it does</t>
  </si>
  <si>
    <t xml:space="preserve">Takes one open role and works out what it actually costs you in cash: month by month for 18 months, fully loaded, including the months before the person is productive. Then it tells you what those months do to your runway.</t>
  </si>
  <si>
    <t xml:space="preserve">How to use it</t>
  </si>
  <si>
    <t xml:space="preserve">1. Open the "Cost of a Hire" tab.</t>
  </si>
  <si>
    <t xml:space="preserve">2. Fill in the INPUTS block, rows 6 to 45. Blue text on yellow fill is yours.</t>
  </si>
  <si>
    <t xml:space="preserve">3. Read the summary at rows 69 to 80. Row 70 is the number worth arguing about: the multiple of base salary you are really committing to.</t>
  </si>
  <si>
    <t xml:space="preserve">4. To compare two candidates or two seniority levels, save a copy per scenario.</t>
  </si>
  <si>
    <t xml:space="preserve">Colour legend</t>
  </si>
  <si>
    <t xml:space="preserve">Blue text on yellow fill</t>
  </si>
  <si>
    <t xml:space="preserve">   An input. Type over it.</t>
  </si>
  <si>
    <t xml:space="preserve">Black text</t>
  </si>
  <si>
    <t xml:space="preserve">   A formula. Leave it be.</t>
  </si>
  <si>
    <t xml:space="preserve">Grey text</t>
  </si>
  <si>
    <t xml:space="preserve">   A note or column header.</t>
  </si>
  <si>
    <t xml:space="preserve">The numbers in the file are an example</t>
  </si>
  <si>
    <t xml:space="preserve">A $120,000 base salary role at a 20 percent recruiting fee, ramping over six months, against a $400,000 cash balance and $25,000 a month of existing burn. Replace every blue figure with yours.</t>
  </si>
  <si>
    <t xml:space="preserve">Assumptions worth knowing about</t>
  </si>
  <si>
    <t xml:space="preserve">Payroll taxes are applied to all wages at a flat blended rate. The Social Security portion of FICA stops at the annual wage base, so for a salary above that base the effective rate is lower - reduce the rate in row 12 rather than leaving it. Confirm the current wage base and your state unemployment rate before you rely on the output.</t>
  </si>
  <si>
    <t xml:space="preserve">The recruiting fee, equipment, signing bonus and onboarding cost all land in month 1. If yours are staged differently, that changes the cash timing but not the total.</t>
  </si>
  <si>
    <t xml:space="preserve">The bonus is accrued evenly across the year rather than paid in one month. If you pay it as a lump sum, the total is right and the timing is not.</t>
  </si>
  <si>
    <t xml:space="preserve">Ramp is your judgement, not a formula. Rows 34 to 40 ask what fraction of a fully productive person you get in each of the first six months. Most people are optimistic here by about two months.</t>
  </si>
  <si>
    <t xml:space="preserve">What "runway cost" means</t>
  </si>
  <si>
    <t xml:space="preserve">Row 77 is the number of months of runway you give up by making this hire, holding everything else still. It is not an argument against hiring. It is the size of the bet, stated in the only unit that matters when cash is finite.</t>
  </si>
  <si>
    <t xml:space="preserve">Blue on yellow is yours to fill in. Black is a formula.</t>
  </si>
  <si>
    <t xml:space="preserve">INPUTS</t>
  </si>
  <si>
    <t xml:space="preserve">Role</t>
  </si>
  <si>
    <t xml:space="preserve">Senior Accountant</t>
  </si>
  <si>
    <t xml:space="preserve">Label only - does not affect the maths</t>
  </si>
  <si>
    <t xml:space="preserve">Base salary (annual)</t>
  </si>
  <si>
    <t xml:space="preserve">Target bonus (% of base)</t>
  </si>
  <si>
    <t xml:space="preserve">Accrued evenly across the year</t>
  </si>
  <si>
    <t xml:space="preserve">Signing bonus (one-time)</t>
  </si>
  <si>
    <t xml:space="preserve">Employer payroll taxes</t>
  </si>
  <si>
    <t xml:space="preserve">FICA - Social Security + Medicare</t>
  </si>
  <si>
    <t xml:space="preserve">Lower this for salaries above the SS wage base</t>
  </si>
  <si>
    <t xml:space="preserve">FUTA + state unemployment (blended)</t>
  </si>
  <si>
    <t xml:space="preserve">Check your state rate - it varies a lot</t>
  </si>
  <si>
    <t xml:space="preserve">Benefits &amp; overhead</t>
  </si>
  <si>
    <t xml:space="preserve">Health, dental, vision (monthly)</t>
  </si>
  <si>
    <t xml:space="preserve">401(k) match (% of base)</t>
  </si>
  <si>
    <t xml:space="preserve">Life, disability, HSA (monthly)</t>
  </si>
  <si>
    <t xml:space="preserve">Payroll processing / PEO (monthly)</t>
  </si>
  <si>
    <t xml:space="preserve">One-time costs</t>
  </si>
  <si>
    <t xml:space="preserve">Recruiting fee (% of base)</t>
  </si>
  <si>
    <t xml:space="preserve">Set to 0 if you source it yourself</t>
  </si>
  <si>
    <t xml:space="preserve">Equipment &amp; setup</t>
  </si>
  <si>
    <t xml:space="preserve">Manager hours spent onboarding</t>
  </si>
  <si>
    <t xml:space="preserve">Manager loaded hourly rate</t>
  </si>
  <si>
    <t xml:space="preserve">Onboarding cost</t>
  </si>
  <si>
    <t xml:space="preserve">Hours x rate - real cost, just not invoiced</t>
  </si>
  <si>
    <t xml:space="preserve">Ongoing tooling</t>
  </si>
  <si>
    <t xml:space="preserve">Software seats (monthly)</t>
  </si>
  <si>
    <t xml:space="preserve">Workspace / desk (monthly)</t>
  </si>
  <si>
    <t xml:space="preserve">Ramp - how productive, month by month</t>
  </si>
  <si>
    <t xml:space="preserve">Month 1</t>
  </si>
  <si>
    <t xml:space="preserve">Fraction of a fully productive person you get</t>
  </si>
  <si>
    <t xml:space="preserve">Month 2</t>
  </si>
  <si>
    <t xml:space="preserve">Month 3</t>
  </si>
  <si>
    <t xml:space="preserve">Month 4</t>
  </si>
  <si>
    <t xml:space="preserve">Month 5</t>
  </si>
  <si>
    <t xml:space="preserve">Month 6</t>
  </si>
  <si>
    <t xml:space="preserve">Most people are optimistic here by about two months</t>
  </si>
  <si>
    <t xml:space="preserve">Month 7 onward</t>
  </si>
  <si>
    <t xml:space="preserve">Runway context</t>
  </si>
  <si>
    <t xml:space="preserve">Cash balance today</t>
  </si>
  <si>
    <t xml:space="preserve">Current net monthly burn (before this hire)</t>
  </si>
  <si>
    <t xml:space="preserve">Expected monthly margin once ramped</t>
  </si>
  <si>
    <t xml:space="preserve">Gross margin this role adds, not revenue</t>
  </si>
  <si>
    <t xml:space="preserve">MONTHLY CASH COST</t>
  </si>
  <si>
    <t xml:space="preserve">Month</t>
  </si>
  <si>
    <t xml:space="preserve">Base salary</t>
  </si>
  <si>
    <t xml:space="preserve">Bonus accrual</t>
  </si>
  <si>
    <t xml:space="preserve">Signing bonus</t>
  </si>
  <si>
    <t xml:space="preserve">Health, dental, vision</t>
  </si>
  <si>
    <t xml:space="preserve">401(k) match</t>
  </si>
  <si>
    <t xml:space="preserve">Life, disability, HSA</t>
  </si>
  <si>
    <t xml:space="preserve">Payroll processing / PEO</t>
  </si>
  <si>
    <t xml:space="preserve">Software &amp; workspace</t>
  </si>
  <si>
    <t xml:space="preserve">Recruiting fee</t>
  </si>
  <si>
    <t xml:space="preserve">Onboarding (manager time)</t>
  </si>
  <si>
    <t xml:space="preserve">Total monthly cash cost</t>
  </si>
  <si>
    <t xml:space="preserve">Cumulative cash cost</t>
  </si>
  <si>
    <t xml:space="preserve">Productivity (ramp)</t>
  </si>
  <si>
    <t xml:space="preserve">Cost per productive month</t>
  </si>
  <si>
    <t xml:space="preserve">Ramp drag - cost of not-yet-productive time</t>
  </si>
  <si>
    <t xml:space="preserve">WHAT THIS TELLS YOU</t>
  </si>
  <si>
    <t xml:space="preserve">Year 1 fully loaded cash cost</t>
  </si>
  <si>
    <t xml:space="preserve">Months 1 to 12, everything included</t>
  </si>
  <si>
    <t xml:space="preserve">Multiple of base salary</t>
  </si>
  <si>
    <t xml:space="preserve">The number worth arguing about</t>
  </si>
  <si>
    <t xml:space="preserve">18-month total</t>
  </si>
  <si>
    <t xml:space="preserve">Steady-state monthly cost</t>
  </si>
  <si>
    <t xml:space="preserve">Month 13, once the one-times are behind you</t>
  </si>
  <si>
    <t xml:space="preserve">Steady-state annualised</t>
  </si>
  <si>
    <t xml:space="preserve">Cost of the ramp (months 1-6)</t>
  </si>
  <si>
    <t xml:space="preserve">Cash spent on capacity you did not get yet</t>
  </si>
  <si>
    <t xml:space="preserve">Runway before this hire (months)</t>
  </si>
  <si>
    <t xml:space="preserve">Runway after this hire (months)</t>
  </si>
  <si>
    <t xml:space="preserve">Months of runway this hire costs</t>
  </si>
  <si>
    <t xml:space="preserve">The size of the bet, in the unit that matters</t>
  </si>
  <si>
    <t xml:space="preserve">Monthly margin needed to break even</t>
  </si>
  <si>
    <t xml:space="preserve">Steady-state cost - the floor this role must clear</t>
  </si>
  <si>
    <t xml:space="preserve">Monthly margin you expect</t>
  </si>
  <si>
    <t xml:space="preserve">Monthly surplus once ramped</t>
  </si>
  <si>
    <t xml:space="preserve">Negative means the role never pays for itself</t>
  </si>
  <si>
    <t xml:space="preserve">One-time and setup cost</t>
  </si>
  <si>
    <t xml:space="preserve">Recruiting, equipment, signing, onboarding</t>
  </si>
  <si>
    <t xml:space="preserve">Months to recover the one-time cost</t>
  </si>
</sst>
</file>

<file path=xl/styles.xml><?xml version="1.0" encoding="utf-8"?>
<styleSheet xmlns="http://schemas.openxmlformats.org/spreadsheetml/2006/main">
  <numFmts count="8">
    <numFmt numFmtId="164" formatCode="General"/>
    <numFmt numFmtId="165" formatCode="@"/>
    <numFmt numFmtId="166" formatCode="\$#,##0;&quot;($&quot;#,##0\);\-"/>
    <numFmt numFmtId="167" formatCode="0.0%"/>
    <numFmt numFmtId="168" formatCode="0.00%"/>
    <numFmt numFmtId="169" formatCode="0"/>
    <numFmt numFmtId="170" formatCode="0.0\x"/>
    <numFmt numFmtId="171" formatCode="0.0"/>
  </numFmts>
  <fonts count="10">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9"/>
      <color rgb="FF808080"/>
      <name val="Arial"/>
      <family val="0"/>
      <charset val="1"/>
    </font>
    <font>
      <sz val="10"/>
      <name val="Arial"/>
      <family val="0"/>
      <charset val="1"/>
    </font>
    <font>
      <b val="true"/>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1A1A18"/>
        <bgColor rgb="FF003300"/>
      </patternFill>
    </fill>
    <fill>
      <patternFill patternType="solid">
        <fgColor rgb="FFFFF2CC"/>
        <bgColor rgb="FFFFFFFF"/>
      </patternFill>
    </fill>
  </fills>
  <borders count="2">
    <border diagonalUp="false" diagonalDown="false">
      <left/>
      <right/>
      <top/>
      <bottom/>
      <diagonal/>
    </border>
    <border diagonalUp="false" diagonalDown="false">
      <left/>
      <right/>
      <top style="thin">
        <color rgb="FFBFBFBF"/>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8" fillId="2"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67" fontId="8" fillId="2"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69" fontId="8" fillId="2"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true" applyProtection="false">
      <alignment horizontal="center"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70"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1A1A18"/>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23.85" hidden="false" customHeight="false" outlineLevel="0" collapsed="false">
      <c r="A5" s="3" t="s">
        <v>3</v>
      </c>
    </row>
    <row r="6" customFormat="false" ht="15" hidden="false" customHeight="false" outlineLevel="0" collapsed="false">
      <c r="A6" s="3"/>
    </row>
    <row r="7" customFormat="false" ht="15" hidden="false" customHeight="false" outlineLevel="0" collapsed="false">
      <c r="A7" s="4" t="s">
        <v>4</v>
      </c>
    </row>
    <row r="8" customFormat="false" ht="15" hidden="false" customHeight="false" outlineLevel="0" collapsed="false">
      <c r="A8" s="3" t="s">
        <v>5</v>
      </c>
    </row>
    <row r="9" customFormat="false" ht="15" hidden="false" customHeight="false" outlineLevel="0" collapsed="false">
      <c r="A9" s="3" t="s">
        <v>6</v>
      </c>
    </row>
    <row r="10" customFormat="false" ht="23.85" hidden="false" customHeight="false" outlineLevel="0" collapsed="false">
      <c r="A10" s="3" t="s">
        <v>7</v>
      </c>
    </row>
    <row r="11" customFormat="false" ht="15" hidden="false" customHeight="false" outlineLevel="0" collapsed="false">
      <c r="A11" s="3" t="s">
        <v>8</v>
      </c>
    </row>
    <row r="12" customFormat="false" ht="15" hidden="false" customHeight="false" outlineLevel="0" collapsed="false">
      <c r="A12" s="3"/>
    </row>
    <row r="13" customFormat="false" ht="15" hidden="false" customHeight="false" outlineLevel="0" collapsed="false">
      <c r="A13" s="4" t="s">
        <v>9</v>
      </c>
    </row>
    <row r="14" customFormat="false" ht="15" hidden="false" customHeight="false" outlineLevel="0" collapsed="false">
      <c r="A14" s="5" t="s">
        <v>10</v>
      </c>
    </row>
    <row r="15" customFormat="false" ht="15" hidden="false" customHeight="false" outlineLevel="0" collapsed="false">
      <c r="A15" s="3" t="s">
        <v>11</v>
      </c>
    </row>
    <row r="16" customFormat="false" ht="15" hidden="false" customHeight="false" outlineLevel="0" collapsed="false">
      <c r="A16" s="3" t="s">
        <v>12</v>
      </c>
    </row>
    <row r="17" customFormat="false" ht="15" hidden="false" customHeight="false" outlineLevel="0" collapsed="false">
      <c r="A17" s="3" t="s">
        <v>13</v>
      </c>
    </row>
    <row r="18" customFormat="false" ht="15" hidden="false" customHeight="false" outlineLevel="0" collapsed="false">
      <c r="A18" s="2" t="s">
        <v>14</v>
      </c>
    </row>
    <row r="19" customFormat="false" ht="15" hidden="false" customHeight="false" outlineLevel="0" collapsed="false">
      <c r="A19" s="3" t="s">
        <v>15</v>
      </c>
    </row>
    <row r="20" customFormat="false" ht="15" hidden="false" customHeight="false" outlineLevel="0" collapsed="false">
      <c r="A20" s="3"/>
    </row>
    <row r="21" customFormat="false" ht="15" hidden="false" customHeight="false" outlineLevel="0" collapsed="false">
      <c r="A21" s="4" t="s">
        <v>16</v>
      </c>
    </row>
    <row r="22" customFormat="false" ht="23.85" hidden="false" customHeight="false" outlineLevel="0" collapsed="false">
      <c r="A22" s="3" t="s">
        <v>17</v>
      </c>
    </row>
    <row r="23" customFormat="false" ht="15" hidden="false" customHeight="false" outlineLevel="0" collapsed="false">
      <c r="A23" s="3"/>
    </row>
    <row r="24" customFormat="false" ht="15" hidden="false" customHeight="false" outlineLevel="0" collapsed="false">
      <c r="A24" s="4" t="s">
        <v>18</v>
      </c>
    </row>
    <row r="25" customFormat="false" ht="35.05" hidden="false" customHeight="false" outlineLevel="0" collapsed="false">
      <c r="A25" s="3" t="s">
        <v>19</v>
      </c>
    </row>
    <row r="26" customFormat="false" ht="23.85" hidden="false" customHeight="false" outlineLevel="0" collapsed="false">
      <c r="A26" s="3" t="s">
        <v>20</v>
      </c>
    </row>
    <row r="27" customFormat="false" ht="23.85" hidden="false" customHeight="false" outlineLevel="0" collapsed="false">
      <c r="A27" s="3" t="s">
        <v>21</v>
      </c>
    </row>
    <row r="28" customFormat="false" ht="23.85" hidden="false" customHeight="false" outlineLevel="0" collapsed="false">
      <c r="A28" s="3" t="s">
        <v>22</v>
      </c>
    </row>
    <row r="29" customFormat="false" ht="15" hidden="false" customHeight="false" outlineLevel="0" collapsed="false">
      <c r="A29" s="3"/>
    </row>
    <row r="30" customFormat="false" ht="15" hidden="false" customHeight="false" outlineLevel="0" collapsed="false">
      <c r="A30" s="4" t="s">
        <v>23</v>
      </c>
    </row>
    <row r="31" customFormat="false" ht="23.85" hidden="false" customHeight="false" outlineLevel="0" collapsed="false">
      <c r="A31" s="3" t="s">
        <v>24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8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8" topLeftCell="B49" activePane="bottomRight" state="frozen"/>
      <selection pane="topLeft" activeCell="A1" activeCellId="0" sqref="A1"/>
      <selection pane="topRight" activeCell="B1" activeCellId="0" sqref="B1"/>
      <selection pane="bottomLeft" activeCell="A49" activeCellId="0" sqref="A49"/>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12"/>
    <col collapsed="false" customWidth="true" hidden="false" outlineLevel="0" max="3" min="3" style="0" width="42"/>
    <col collapsed="false" customWidth="true" hidden="false" outlineLevel="0" max="19" min="4" style="0" width="12"/>
  </cols>
  <sheetData>
    <row r="1" customFormat="false" ht="17.35" hidden="false" customHeight="false" outlineLevel="0" collapsed="false">
      <c r="A1" s="6" t="s">
        <v>0</v>
      </c>
    </row>
    <row r="2" customFormat="false" ht="15" hidden="false" customHeight="false" outlineLevel="0" collapsed="false">
      <c r="A2" s="7" t="s">
        <v>25</v>
      </c>
    </row>
    <row r="4" customFormat="false" ht="15" hidden="false" customHeight="false" outlineLevel="0" collapsed="false">
      <c r="A4" s="8" t="s">
        <v>26</v>
      </c>
    </row>
    <row r="6" customFormat="false" ht="15" hidden="false" customHeight="false" outlineLevel="0" collapsed="false">
      <c r="A6" s="9" t="s">
        <v>27</v>
      </c>
      <c r="B6" s="10" t="s">
        <v>28</v>
      </c>
      <c r="C6" s="7" t="s">
        <v>29</v>
      </c>
    </row>
    <row r="7" customFormat="false" ht="15" hidden="false" customHeight="false" outlineLevel="0" collapsed="false">
      <c r="A7" s="9" t="s">
        <v>30</v>
      </c>
      <c r="B7" s="11" t="n">
        <v>120000</v>
      </c>
    </row>
    <row r="8" customFormat="false" ht="15" hidden="false" customHeight="false" outlineLevel="0" collapsed="false">
      <c r="A8" s="9" t="s">
        <v>31</v>
      </c>
      <c r="B8" s="12" t="n">
        <v>0.1</v>
      </c>
      <c r="C8" s="7" t="s">
        <v>32</v>
      </c>
    </row>
    <row r="9" customFormat="false" ht="15" hidden="false" customHeight="false" outlineLevel="0" collapsed="false">
      <c r="A9" s="9" t="s">
        <v>33</v>
      </c>
      <c r="B9" s="11" t="n">
        <v>5000</v>
      </c>
    </row>
    <row r="11" customFormat="false" ht="15" hidden="false" customHeight="false" outlineLevel="0" collapsed="false">
      <c r="A11" s="8" t="s">
        <v>34</v>
      </c>
    </row>
    <row r="12" customFormat="false" ht="15" hidden="false" customHeight="false" outlineLevel="0" collapsed="false">
      <c r="A12" s="13" t="s">
        <v>35</v>
      </c>
      <c r="B12" s="14" t="n">
        <v>0.0765</v>
      </c>
      <c r="C12" s="7" t="s">
        <v>36</v>
      </c>
    </row>
    <row r="13" customFormat="false" ht="15" hidden="false" customHeight="false" outlineLevel="0" collapsed="false">
      <c r="A13" s="13" t="s">
        <v>37</v>
      </c>
      <c r="B13" s="14" t="n">
        <v>0.012</v>
      </c>
      <c r="C13" s="7" t="s">
        <v>38</v>
      </c>
    </row>
    <row r="15" customFormat="false" ht="15" hidden="false" customHeight="false" outlineLevel="0" collapsed="false">
      <c r="A15" s="8" t="s">
        <v>39</v>
      </c>
    </row>
    <row r="16" customFormat="false" ht="15" hidden="false" customHeight="false" outlineLevel="0" collapsed="false">
      <c r="A16" s="13" t="s">
        <v>40</v>
      </c>
      <c r="B16" s="11" t="n">
        <v>750</v>
      </c>
    </row>
    <row r="17" customFormat="false" ht="15" hidden="false" customHeight="false" outlineLevel="0" collapsed="false">
      <c r="A17" s="13" t="s">
        <v>41</v>
      </c>
      <c r="B17" s="12" t="n">
        <v>0.04</v>
      </c>
    </row>
    <row r="18" customFormat="false" ht="15" hidden="false" customHeight="false" outlineLevel="0" collapsed="false">
      <c r="A18" s="13" t="s">
        <v>42</v>
      </c>
      <c r="B18" s="11" t="n">
        <v>120</v>
      </c>
    </row>
    <row r="19" customFormat="false" ht="15" hidden="false" customHeight="false" outlineLevel="0" collapsed="false">
      <c r="A19" s="13" t="s">
        <v>43</v>
      </c>
      <c r="B19" s="11" t="n">
        <v>90</v>
      </c>
    </row>
    <row r="21" customFormat="false" ht="15" hidden="false" customHeight="false" outlineLevel="0" collapsed="false">
      <c r="A21" s="8" t="s">
        <v>44</v>
      </c>
    </row>
    <row r="22" customFormat="false" ht="15" hidden="false" customHeight="false" outlineLevel="0" collapsed="false">
      <c r="A22" s="13" t="s">
        <v>45</v>
      </c>
      <c r="B22" s="12" t="n">
        <v>0.2</v>
      </c>
      <c r="C22" s="7" t="s">
        <v>46</v>
      </c>
    </row>
    <row r="23" customFormat="false" ht="15" hidden="false" customHeight="false" outlineLevel="0" collapsed="false">
      <c r="A23" s="13" t="s">
        <v>47</v>
      </c>
      <c r="B23" s="11" t="n">
        <v>3500</v>
      </c>
    </row>
    <row r="24" customFormat="false" ht="15" hidden="false" customHeight="false" outlineLevel="0" collapsed="false">
      <c r="A24" s="13" t="s">
        <v>48</v>
      </c>
      <c r="B24" s="15" t="n">
        <v>40</v>
      </c>
    </row>
    <row r="25" customFormat="false" ht="15" hidden="false" customHeight="false" outlineLevel="0" collapsed="false">
      <c r="A25" s="13" t="s">
        <v>49</v>
      </c>
      <c r="B25" s="11" t="n">
        <v>95</v>
      </c>
    </row>
    <row r="26" customFormat="false" ht="15" hidden="false" customHeight="false" outlineLevel="0" collapsed="false">
      <c r="A26" s="13" t="s">
        <v>50</v>
      </c>
      <c r="B26" s="16" t="n">
        <f aca="false">B24*B25</f>
        <v>3800</v>
      </c>
      <c r="C26" s="7" t="s">
        <v>51</v>
      </c>
    </row>
    <row r="28" customFormat="false" ht="15" hidden="false" customHeight="false" outlineLevel="0" collapsed="false">
      <c r="A28" s="8" t="s">
        <v>52</v>
      </c>
    </row>
    <row r="29" customFormat="false" ht="15" hidden="false" customHeight="false" outlineLevel="0" collapsed="false">
      <c r="A29" s="13" t="s">
        <v>53</v>
      </c>
      <c r="B29" s="11" t="n">
        <v>180</v>
      </c>
    </row>
    <row r="30" customFormat="false" ht="15" hidden="false" customHeight="false" outlineLevel="0" collapsed="false">
      <c r="A30" s="13" t="s">
        <v>54</v>
      </c>
      <c r="B30" s="11" t="n">
        <v>70</v>
      </c>
    </row>
    <row r="32" customFormat="false" ht="15" hidden="false" customHeight="false" outlineLevel="0" collapsed="false">
      <c r="A32" s="8" t="s">
        <v>55</v>
      </c>
    </row>
    <row r="33" customFormat="false" ht="15" hidden="false" customHeight="false" outlineLevel="0" collapsed="false">
      <c r="A33" s="13" t="s">
        <v>56</v>
      </c>
      <c r="B33" s="12" t="n">
        <v>0.1</v>
      </c>
      <c r="C33" s="7" t="s">
        <v>57</v>
      </c>
    </row>
    <row r="34" customFormat="false" ht="15" hidden="false" customHeight="false" outlineLevel="0" collapsed="false">
      <c r="A34" s="13" t="s">
        <v>58</v>
      </c>
      <c r="B34" s="12" t="n">
        <v>0.25</v>
      </c>
    </row>
    <row r="35" customFormat="false" ht="15" hidden="false" customHeight="false" outlineLevel="0" collapsed="false">
      <c r="A35" s="13" t="s">
        <v>59</v>
      </c>
      <c r="B35" s="12" t="n">
        <v>0.45</v>
      </c>
    </row>
    <row r="36" customFormat="false" ht="15" hidden="false" customHeight="false" outlineLevel="0" collapsed="false">
      <c r="A36" s="13" t="s">
        <v>60</v>
      </c>
      <c r="B36" s="12" t="n">
        <v>0.65</v>
      </c>
    </row>
    <row r="37" customFormat="false" ht="15" hidden="false" customHeight="false" outlineLevel="0" collapsed="false">
      <c r="A37" s="13" t="s">
        <v>61</v>
      </c>
      <c r="B37" s="12" t="n">
        <v>0.85</v>
      </c>
    </row>
    <row r="38" customFormat="false" ht="15" hidden="false" customHeight="false" outlineLevel="0" collapsed="false">
      <c r="A38" s="13" t="s">
        <v>62</v>
      </c>
      <c r="B38" s="12" t="n">
        <v>0.95</v>
      </c>
      <c r="C38" s="7" t="s">
        <v>63</v>
      </c>
    </row>
    <row r="39" customFormat="false" ht="15" hidden="false" customHeight="false" outlineLevel="0" collapsed="false">
      <c r="A39" s="13" t="s">
        <v>64</v>
      </c>
      <c r="B39" s="12" t="n">
        <v>1</v>
      </c>
    </row>
    <row r="41" customFormat="false" ht="15" hidden="false" customHeight="false" outlineLevel="0" collapsed="false">
      <c r="A41" s="8" t="s">
        <v>65</v>
      </c>
    </row>
    <row r="42" customFormat="false" ht="15" hidden="false" customHeight="false" outlineLevel="0" collapsed="false">
      <c r="A42" s="13" t="s">
        <v>66</v>
      </c>
      <c r="B42" s="11" t="n">
        <v>400000</v>
      </c>
    </row>
    <row r="43" customFormat="false" ht="15" hidden="false" customHeight="false" outlineLevel="0" collapsed="false">
      <c r="A43" s="13" t="s">
        <v>67</v>
      </c>
      <c r="B43" s="11" t="n">
        <v>25000</v>
      </c>
    </row>
    <row r="44" customFormat="false" ht="15" hidden="false" customHeight="false" outlineLevel="0" collapsed="false">
      <c r="A44" s="13" t="s">
        <v>68</v>
      </c>
      <c r="B44" s="11" t="n">
        <v>22000</v>
      </c>
      <c r="C44" s="7" t="s">
        <v>69</v>
      </c>
    </row>
    <row r="47" customFormat="false" ht="15" hidden="false" customHeight="false" outlineLevel="0" collapsed="false">
      <c r="A47" s="17" t="s">
        <v>70</v>
      </c>
      <c r="B47" s="17"/>
      <c r="C47" s="17"/>
      <c r="D47" s="17"/>
      <c r="E47" s="17"/>
      <c r="F47" s="17"/>
      <c r="G47" s="17"/>
      <c r="H47" s="17"/>
      <c r="I47" s="17"/>
      <c r="J47" s="17"/>
      <c r="K47" s="17"/>
      <c r="L47" s="17"/>
      <c r="M47" s="17"/>
      <c r="N47" s="17"/>
      <c r="O47" s="17"/>
      <c r="P47" s="17"/>
      <c r="Q47" s="17"/>
      <c r="R47" s="17"/>
      <c r="S47" s="17"/>
    </row>
    <row r="48" customFormat="false" ht="15" hidden="false" customHeight="false" outlineLevel="0" collapsed="false">
      <c r="A48" s="8" t="s">
        <v>71</v>
      </c>
      <c r="B48" s="18" t="n">
        <v>1</v>
      </c>
      <c r="C48" s="18" t="n">
        <v>2</v>
      </c>
      <c r="D48" s="18" t="n">
        <v>3</v>
      </c>
      <c r="E48" s="18" t="n">
        <v>4</v>
      </c>
      <c r="F48" s="18" t="n">
        <v>5</v>
      </c>
      <c r="G48" s="18" t="n">
        <v>6</v>
      </c>
      <c r="H48" s="18" t="n">
        <v>7</v>
      </c>
      <c r="I48" s="18" t="n">
        <v>8</v>
      </c>
      <c r="J48" s="18" t="n">
        <v>9</v>
      </c>
      <c r="K48" s="18" t="n">
        <v>10</v>
      </c>
      <c r="L48" s="18" t="n">
        <v>11</v>
      </c>
      <c r="M48" s="18" t="n">
        <v>12</v>
      </c>
      <c r="N48" s="18" t="n">
        <v>13</v>
      </c>
      <c r="O48" s="18" t="n">
        <v>14</v>
      </c>
      <c r="P48" s="18" t="n">
        <v>15</v>
      </c>
      <c r="Q48" s="18" t="n">
        <v>16</v>
      </c>
      <c r="R48" s="18" t="n">
        <v>17</v>
      </c>
      <c r="S48" s="18" t="n">
        <v>18</v>
      </c>
    </row>
    <row r="49" customFormat="false" ht="15" hidden="false" customHeight="false" outlineLevel="0" collapsed="false">
      <c r="A49" s="13" t="s">
        <v>72</v>
      </c>
      <c r="B49" s="16" t="n">
        <f aca="false">$B$7/12</f>
        <v>10000</v>
      </c>
      <c r="C49" s="16" t="n">
        <f aca="false">$B$7/12</f>
        <v>10000</v>
      </c>
      <c r="D49" s="16" t="n">
        <f aca="false">$B$7/12</f>
        <v>10000</v>
      </c>
      <c r="E49" s="16" t="n">
        <f aca="false">$B$7/12</f>
        <v>10000</v>
      </c>
      <c r="F49" s="16" t="n">
        <f aca="false">$B$7/12</f>
        <v>10000</v>
      </c>
      <c r="G49" s="16" t="n">
        <f aca="false">$B$7/12</f>
        <v>10000</v>
      </c>
      <c r="H49" s="16" t="n">
        <f aca="false">$B$7/12</f>
        <v>10000</v>
      </c>
      <c r="I49" s="16" t="n">
        <f aca="false">$B$7/12</f>
        <v>10000</v>
      </c>
      <c r="J49" s="16" t="n">
        <f aca="false">$B$7/12</f>
        <v>10000</v>
      </c>
      <c r="K49" s="16" t="n">
        <f aca="false">$B$7/12</f>
        <v>10000</v>
      </c>
      <c r="L49" s="16" t="n">
        <f aca="false">$B$7/12</f>
        <v>10000</v>
      </c>
      <c r="M49" s="16" t="n">
        <f aca="false">$B$7/12</f>
        <v>10000</v>
      </c>
      <c r="N49" s="16" t="n">
        <f aca="false">$B$7/12</f>
        <v>10000</v>
      </c>
      <c r="O49" s="16" t="n">
        <f aca="false">$B$7/12</f>
        <v>10000</v>
      </c>
      <c r="P49" s="16" t="n">
        <f aca="false">$B$7/12</f>
        <v>10000</v>
      </c>
      <c r="Q49" s="16" t="n">
        <f aca="false">$B$7/12</f>
        <v>10000</v>
      </c>
      <c r="R49" s="16" t="n">
        <f aca="false">$B$7/12</f>
        <v>10000</v>
      </c>
      <c r="S49" s="16" t="n">
        <f aca="false">$B$7/12</f>
        <v>10000</v>
      </c>
    </row>
    <row r="50" customFormat="false" ht="15" hidden="false" customHeight="false" outlineLevel="0" collapsed="false">
      <c r="A50" s="13" t="s">
        <v>73</v>
      </c>
      <c r="B50" s="16" t="n">
        <f aca="false">$B$7*$B$8/12</f>
        <v>1000</v>
      </c>
      <c r="C50" s="16" t="n">
        <f aca="false">$B$7*$B$8/12</f>
        <v>1000</v>
      </c>
      <c r="D50" s="16" t="n">
        <f aca="false">$B$7*$B$8/12</f>
        <v>1000</v>
      </c>
      <c r="E50" s="16" t="n">
        <f aca="false">$B$7*$B$8/12</f>
        <v>1000</v>
      </c>
      <c r="F50" s="16" t="n">
        <f aca="false">$B$7*$B$8/12</f>
        <v>1000</v>
      </c>
      <c r="G50" s="16" t="n">
        <f aca="false">$B$7*$B$8/12</f>
        <v>1000</v>
      </c>
      <c r="H50" s="16" t="n">
        <f aca="false">$B$7*$B$8/12</f>
        <v>1000</v>
      </c>
      <c r="I50" s="16" t="n">
        <f aca="false">$B$7*$B$8/12</f>
        <v>1000</v>
      </c>
      <c r="J50" s="16" t="n">
        <f aca="false">$B$7*$B$8/12</f>
        <v>1000</v>
      </c>
      <c r="K50" s="16" t="n">
        <f aca="false">$B$7*$B$8/12</f>
        <v>1000</v>
      </c>
      <c r="L50" s="16" t="n">
        <f aca="false">$B$7*$B$8/12</f>
        <v>1000</v>
      </c>
      <c r="M50" s="16" t="n">
        <f aca="false">$B$7*$B$8/12</f>
        <v>1000</v>
      </c>
      <c r="N50" s="16" t="n">
        <f aca="false">$B$7*$B$8/12</f>
        <v>1000</v>
      </c>
      <c r="O50" s="16" t="n">
        <f aca="false">$B$7*$B$8/12</f>
        <v>1000</v>
      </c>
      <c r="P50" s="16" t="n">
        <f aca="false">$B$7*$B$8/12</f>
        <v>1000</v>
      </c>
      <c r="Q50" s="16" t="n">
        <f aca="false">$B$7*$B$8/12</f>
        <v>1000</v>
      </c>
      <c r="R50" s="16" t="n">
        <f aca="false">$B$7*$B$8/12</f>
        <v>1000</v>
      </c>
      <c r="S50" s="16" t="n">
        <f aca="false">$B$7*$B$8/12</f>
        <v>1000</v>
      </c>
    </row>
    <row r="51" customFormat="false" ht="15" hidden="false" customHeight="false" outlineLevel="0" collapsed="false">
      <c r="A51" s="13" t="s">
        <v>74</v>
      </c>
      <c r="B51" s="16" t="n">
        <f aca="false">IF(B$48=1,$B$9,0)</f>
        <v>5000</v>
      </c>
      <c r="C51" s="16" t="n">
        <f aca="false">IF(C$48=1,$B$9,0)</f>
        <v>0</v>
      </c>
      <c r="D51" s="16" t="n">
        <f aca="false">IF(D$48=1,$B$9,0)</f>
        <v>0</v>
      </c>
      <c r="E51" s="16" t="n">
        <f aca="false">IF(E$48=1,$B$9,0)</f>
        <v>0</v>
      </c>
      <c r="F51" s="16" t="n">
        <f aca="false">IF(F$48=1,$B$9,0)</f>
        <v>0</v>
      </c>
      <c r="G51" s="16" t="n">
        <f aca="false">IF(G$48=1,$B$9,0)</f>
        <v>0</v>
      </c>
      <c r="H51" s="16" t="n">
        <f aca="false">IF(H$48=1,$B$9,0)</f>
        <v>0</v>
      </c>
      <c r="I51" s="16" t="n">
        <f aca="false">IF(I$48=1,$B$9,0)</f>
        <v>0</v>
      </c>
      <c r="J51" s="16" t="n">
        <f aca="false">IF(J$48=1,$B$9,0)</f>
        <v>0</v>
      </c>
      <c r="K51" s="16" t="n">
        <f aca="false">IF(K$48=1,$B$9,0)</f>
        <v>0</v>
      </c>
      <c r="L51" s="16" t="n">
        <f aca="false">IF(L$48=1,$B$9,0)</f>
        <v>0</v>
      </c>
      <c r="M51" s="16" t="n">
        <f aca="false">IF(M$48=1,$B$9,0)</f>
        <v>0</v>
      </c>
      <c r="N51" s="16" t="n">
        <f aca="false">IF(N$48=1,$B$9,0)</f>
        <v>0</v>
      </c>
      <c r="O51" s="16" t="n">
        <f aca="false">IF(O$48=1,$B$9,0)</f>
        <v>0</v>
      </c>
      <c r="P51" s="16" t="n">
        <f aca="false">IF(P$48=1,$B$9,0)</f>
        <v>0</v>
      </c>
      <c r="Q51" s="16" t="n">
        <f aca="false">IF(Q$48=1,$B$9,0)</f>
        <v>0</v>
      </c>
      <c r="R51" s="16" t="n">
        <f aca="false">IF(R$48=1,$B$9,0)</f>
        <v>0</v>
      </c>
      <c r="S51" s="16" t="n">
        <f aca="false">IF(S$48=1,$B$9,0)</f>
        <v>0</v>
      </c>
    </row>
    <row r="52" customFormat="false" ht="15" hidden="false" customHeight="false" outlineLevel="0" collapsed="false">
      <c r="A52" s="13" t="s">
        <v>34</v>
      </c>
      <c r="B52" s="16" t="n">
        <f aca="false">(B49+B50+B51)*($B$12+$B$13)</f>
        <v>1416</v>
      </c>
      <c r="C52" s="16" t="n">
        <f aca="false">(C49+C50+C51)*($B$12+$B$13)</f>
        <v>973.5</v>
      </c>
      <c r="D52" s="16" t="n">
        <f aca="false">(D49+D50+D51)*($B$12+$B$13)</f>
        <v>973.5</v>
      </c>
      <c r="E52" s="16" t="n">
        <f aca="false">(E49+E50+E51)*($B$12+$B$13)</f>
        <v>973.5</v>
      </c>
      <c r="F52" s="16" t="n">
        <f aca="false">(F49+F50+F51)*($B$12+$B$13)</f>
        <v>973.5</v>
      </c>
      <c r="G52" s="16" t="n">
        <f aca="false">(G49+G50+G51)*($B$12+$B$13)</f>
        <v>973.5</v>
      </c>
      <c r="H52" s="16" t="n">
        <f aca="false">(H49+H50+H51)*($B$12+$B$13)</f>
        <v>973.5</v>
      </c>
      <c r="I52" s="16" t="n">
        <f aca="false">(I49+I50+I51)*($B$12+$B$13)</f>
        <v>973.5</v>
      </c>
      <c r="J52" s="16" t="n">
        <f aca="false">(J49+J50+J51)*($B$12+$B$13)</f>
        <v>973.5</v>
      </c>
      <c r="K52" s="16" t="n">
        <f aca="false">(K49+K50+K51)*($B$12+$B$13)</f>
        <v>973.5</v>
      </c>
      <c r="L52" s="16" t="n">
        <f aca="false">(L49+L50+L51)*($B$12+$B$13)</f>
        <v>973.5</v>
      </c>
      <c r="M52" s="16" t="n">
        <f aca="false">(M49+M50+M51)*($B$12+$B$13)</f>
        <v>973.5</v>
      </c>
      <c r="N52" s="16" t="n">
        <f aca="false">(N49+N50+N51)*($B$12+$B$13)</f>
        <v>973.5</v>
      </c>
      <c r="O52" s="16" t="n">
        <f aca="false">(O49+O50+O51)*($B$12+$B$13)</f>
        <v>973.5</v>
      </c>
      <c r="P52" s="16" t="n">
        <f aca="false">(P49+P50+P51)*($B$12+$B$13)</f>
        <v>973.5</v>
      </c>
      <c r="Q52" s="16" t="n">
        <f aca="false">(Q49+Q50+Q51)*($B$12+$B$13)</f>
        <v>973.5</v>
      </c>
      <c r="R52" s="16" t="n">
        <f aca="false">(R49+R50+R51)*($B$12+$B$13)</f>
        <v>973.5</v>
      </c>
      <c r="S52" s="16" t="n">
        <f aca="false">(S49+S50+S51)*($B$12+$B$13)</f>
        <v>973.5</v>
      </c>
    </row>
    <row r="53" customFormat="false" ht="15" hidden="false" customHeight="false" outlineLevel="0" collapsed="false">
      <c r="A53" s="13" t="s">
        <v>75</v>
      </c>
      <c r="B53" s="16" t="n">
        <f aca="false">$B$16</f>
        <v>750</v>
      </c>
      <c r="C53" s="16" t="n">
        <f aca="false">$B$16</f>
        <v>750</v>
      </c>
      <c r="D53" s="16" t="n">
        <f aca="false">$B$16</f>
        <v>750</v>
      </c>
      <c r="E53" s="16" t="n">
        <f aca="false">$B$16</f>
        <v>750</v>
      </c>
      <c r="F53" s="16" t="n">
        <f aca="false">$B$16</f>
        <v>750</v>
      </c>
      <c r="G53" s="16" t="n">
        <f aca="false">$B$16</f>
        <v>750</v>
      </c>
      <c r="H53" s="16" t="n">
        <f aca="false">$B$16</f>
        <v>750</v>
      </c>
      <c r="I53" s="16" t="n">
        <f aca="false">$B$16</f>
        <v>750</v>
      </c>
      <c r="J53" s="16" t="n">
        <f aca="false">$B$16</f>
        <v>750</v>
      </c>
      <c r="K53" s="16" t="n">
        <f aca="false">$B$16</f>
        <v>750</v>
      </c>
      <c r="L53" s="16" t="n">
        <f aca="false">$B$16</f>
        <v>750</v>
      </c>
      <c r="M53" s="16" t="n">
        <f aca="false">$B$16</f>
        <v>750</v>
      </c>
      <c r="N53" s="16" t="n">
        <f aca="false">$B$16</f>
        <v>750</v>
      </c>
      <c r="O53" s="16" t="n">
        <f aca="false">$B$16</f>
        <v>750</v>
      </c>
      <c r="P53" s="16" t="n">
        <f aca="false">$B$16</f>
        <v>750</v>
      </c>
      <c r="Q53" s="16" t="n">
        <f aca="false">$B$16</f>
        <v>750</v>
      </c>
      <c r="R53" s="16" t="n">
        <f aca="false">$B$16</f>
        <v>750</v>
      </c>
      <c r="S53" s="16" t="n">
        <f aca="false">$B$16</f>
        <v>750</v>
      </c>
    </row>
    <row r="54" customFormat="false" ht="15" hidden="false" customHeight="false" outlineLevel="0" collapsed="false">
      <c r="A54" s="13" t="s">
        <v>76</v>
      </c>
      <c r="B54" s="16" t="n">
        <f aca="false">$B$7*$B$17/12</f>
        <v>400</v>
      </c>
      <c r="C54" s="16" t="n">
        <f aca="false">$B$7*$B$17/12</f>
        <v>400</v>
      </c>
      <c r="D54" s="16" t="n">
        <f aca="false">$B$7*$B$17/12</f>
        <v>400</v>
      </c>
      <c r="E54" s="16" t="n">
        <f aca="false">$B$7*$B$17/12</f>
        <v>400</v>
      </c>
      <c r="F54" s="16" t="n">
        <f aca="false">$B$7*$B$17/12</f>
        <v>400</v>
      </c>
      <c r="G54" s="16" t="n">
        <f aca="false">$B$7*$B$17/12</f>
        <v>400</v>
      </c>
      <c r="H54" s="16" t="n">
        <f aca="false">$B$7*$B$17/12</f>
        <v>400</v>
      </c>
      <c r="I54" s="16" t="n">
        <f aca="false">$B$7*$B$17/12</f>
        <v>400</v>
      </c>
      <c r="J54" s="16" t="n">
        <f aca="false">$B$7*$B$17/12</f>
        <v>400</v>
      </c>
      <c r="K54" s="16" t="n">
        <f aca="false">$B$7*$B$17/12</f>
        <v>400</v>
      </c>
      <c r="L54" s="16" t="n">
        <f aca="false">$B$7*$B$17/12</f>
        <v>400</v>
      </c>
      <c r="M54" s="16" t="n">
        <f aca="false">$B$7*$B$17/12</f>
        <v>400</v>
      </c>
      <c r="N54" s="16" t="n">
        <f aca="false">$B$7*$B$17/12</f>
        <v>400</v>
      </c>
      <c r="O54" s="16" t="n">
        <f aca="false">$B$7*$B$17/12</f>
        <v>400</v>
      </c>
      <c r="P54" s="16" t="n">
        <f aca="false">$B$7*$B$17/12</f>
        <v>400</v>
      </c>
      <c r="Q54" s="16" t="n">
        <f aca="false">$B$7*$B$17/12</f>
        <v>400</v>
      </c>
      <c r="R54" s="16" t="n">
        <f aca="false">$B$7*$B$17/12</f>
        <v>400</v>
      </c>
      <c r="S54" s="16" t="n">
        <f aca="false">$B$7*$B$17/12</f>
        <v>400</v>
      </c>
    </row>
    <row r="55" customFormat="false" ht="15" hidden="false" customHeight="false" outlineLevel="0" collapsed="false">
      <c r="A55" s="13" t="s">
        <v>77</v>
      </c>
      <c r="B55" s="16" t="n">
        <f aca="false">$B$18</f>
        <v>120</v>
      </c>
      <c r="C55" s="16" t="n">
        <f aca="false">$B$18</f>
        <v>120</v>
      </c>
      <c r="D55" s="16" t="n">
        <f aca="false">$B$18</f>
        <v>120</v>
      </c>
      <c r="E55" s="16" t="n">
        <f aca="false">$B$18</f>
        <v>120</v>
      </c>
      <c r="F55" s="16" t="n">
        <f aca="false">$B$18</f>
        <v>120</v>
      </c>
      <c r="G55" s="16" t="n">
        <f aca="false">$B$18</f>
        <v>120</v>
      </c>
      <c r="H55" s="16" t="n">
        <f aca="false">$B$18</f>
        <v>120</v>
      </c>
      <c r="I55" s="16" t="n">
        <f aca="false">$B$18</f>
        <v>120</v>
      </c>
      <c r="J55" s="16" t="n">
        <f aca="false">$B$18</f>
        <v>120</v>
      </c>
      <c r="K55" s="16" t="n">
        <f aca="false">$B$18</f>
        <v>120</v>
      </c>
      <c r="L55" s="16" t="n">
        <f aca="false">$B$18</f>
        <v>120</v>
      </c>
      <c r="M55" s="16" t="n">
        <f aca="false">$B$18</f>
        <v>120</v>
      </c>
      <c r="N55" s="16" t="n">
        <f aca="false">$B$18</f>
        <v>120</v>
      </c>
      <c r="O55" s="16" t="n">
        <f aca="false">$B$18</f>
        <v>120</v>
      </c>
      <c r="P55" s="16" t="n">
        <f aca="false">$B$18</f>
        <v>120</v>
      </c>
      <c r="Q55" s="16" t="n">
        <f aca="false">$B$18</f>
        <v>120</v>
      </c>
      <c r="R55" s="16" t="n">
        <f aca="false">$B$18</f>
        <v>120</v>
      </c>
      <c r="S55" s="16" t="n">
        <f aca="false">$B$18</f>
        <v>120</v>
      </c>
    </row>
    <row r="56" customFormat="false" ht="15" hidden="false" customHeight="false" outlineLevel="0" collapsed="false">
      <c r="A56" s="13" t="s">
        <v>78</v>
      </c>
      <c r="B56" s="16" t="n">
        <f aca="false">$B$19</f>
        <v>90</v>
      </c>
      <c r="C56" s="16" t="n">
        <f aca="false">$B$19</f>
        <v>90</v>
      </c>
      <c r="D56" s="16" t="n">
        <f aca="false">$B$19</f>
        <v>90</v>
      </c>
      <c r="E56" s="16" t="n">
        <f aca="false">$B$19</f>
        <v>90</v>
      </c>
      <c r="F56" s="16" t="n">
        <f aca="false">$B$19</f>
        <v>90</v>
      </c>
      <c r="G56" s="16" t="n">
        <f aca="false">$B$19</f>
        <v>90</v>
      </c>
      <c r="H56" s="16" t="n">
        <f aca="false">$B$19</f>
        <v>90</v>
      </c>
      <c r="I56" s="16" t="n">
        <f aca="false">$B$19</f>
        <v>90</v>
      </c>
      <c r="J56" s="16" t="n">
        <f aca="false">$B$19</f>
        <v>90</v>
      </c>
      <c r="K56" s="16" t="n">
        <f aca="false">$B$19</f>
        <v>90</v>
      </c>
      <c r="L56" s="16" t="n">
        <f aca="false">$B$19</f>
        <v>90</v>
      </c>
      <c r="M56" s="16" t="n">
        <f aca="false">$B$19</f>
        <v>90</v>
      </c>
      <c r="N56" s="16" t="n">
        <f aca="false">$B$19</f>
        <v>90</v>
      </c>
      <c r="O56" s="16" t="n">
        <f aca="false">$B$19</f>
        <v>90</v>
      </c>
      <c r="P56" s="16" t="n">
        <f aca="false">$B$19</f>
        <v>90</v>
      </c>
      <c r="Q56" s="16" t="n">
        <f aca="false">$B$19</f>
        <v>90</v>
      </c>
      <c r="R56" s="16" t="n">
        <f aca="false">$B$19</f>
        <v>90</v>
      </c>
      <c r="S56" s="16" t="n">
        <f aca="false">$B$19</f>
        <v>90</v>
      </c>
    </row>
    <row r="57" customFormat="false" ht="15" hidden="false" customHeight="false" outlineLevel="0" collapsed="false">
      <c r="A57" s="13" t="s">
        <v>79</v>
      </c>
      <c r="B57" s="16" t="n">
        <f aca="false">$B$29+$B$30</f>
        <v>250</v>
      </c>
      <c r="C57" s="16" t="n">
        <f aca="false">$B$29+$B$30</f>
        <v>250</v>
      </c>
      <c r="D57" s="16" t="n">
        <f aca="false">$B$29+$B$30</f>
        <v>250</v>
      </c>
      <c r="E57" s="16" t="n">
        <f aca="false">$B$29+$B$30</f>
        <v>250</v>
      </c>
      <c r="F57" s="16" t="n">
        <f aca="false">$B$29+$B$30</f>
        <v>250</v>
      </c>
      <c r="G57" s="16" t="n">
        <f aca="false">$B$29+$B$30</f>
        <v>250</v>
      </c>
      <c r="H57" s="16" t="n">
        <f aca="false">$B$29+$B$30</f>
        <v>250</v>
      </c>
      <c r="I57" s="16" t="n">
        <f aca="false">$B$29+$B$30</f>
        <v>250</v>
      </c>
      <c r="J57" s="16" t="n">
        <f aca="false">$B$29+$B$30</f>
        <v>250</v>
      </c>
      <c r="K57" s="16" t="n">
        <f aca="false">$B$29+$B$30</f>
        <v>250</v>
      </c>
      <c r="L57" s="16" t="n">
        <f aca="false">$B$29+$B$30</f>
        <v>250</v>
      </c>
      <c r="M57" s="16" t="n">
        <f aca="false">$B$29+$B$30</f>
        <v>250</v>
      </c>
      <c r="N57" s="16" t="n">
        <f aca="false">$B$29+$B$30</f>
        <v>250</v>
      </c>
      <c r="O57" s="16" t="n">
        <f aca="false">$B$29+$B$30</f>
        <v>250</v>
      </c>
      <c r="P57" s="16" t="n">
        <f aca="false">$B$29+$B$30</f>
        <v>250</v>
      </c>
      <c r="Q57" s="16" t="n">
        <f aca="false">$B$29+$B$30</f>
        <v>250</v>
      </c>
      <c r="R57" s="16" t="n">
        <f aca="false">$B$29+$B$30</f>
        <v>250</v>
      </c>
      <c r="S57" s="16" t="n">
        <f aca="false">$B$29+$B$30</f>
        <v>250</v>
      </c>
    </row>
    <row r="58" customFormat="false" ht="15" hidden="false" customHeight="false" outlineLevel="0" collapsed="false">
      <c r="A58" s="13" t="s">
        <v>47</v>
      </c>
      <c r="B58" s="16" t="n">
        <f aca="false">IF(B$48=1,$B$23,0)</f>
        <v>3500</v>
      </c>
      <c r="C58" s="16" t="n">
        <f aca="false">IF(C$48=1,$B$23,0)</f>
        <v>0</v>
      </c>
      <c r="D58" s="16" t="n">
        <f aca="false">IF(D$48=1,$B$23,0)</f>
        <v>0</v>
      </c>
      <c r="E58" s="16" t="n">
        <f aca="false">IF(E$48=1,$B$23,0)</f>
        <v>0</v>
      </c>
      <c r="F58" s="16" t="n">
        <f aca="false">IF(F$48=1,$B$23,0)</f>
        <v>0</v>
      </c>
      <c r="G58" s="16" t="n">
        <f aca="false">IF(G$48=1,$B$23,0)</f>
        <v>0</v>
      </c>
      <c r="H58" s="16" t="n">
        <f aca="false">IF(H$48=1,$B$23,0)</f>
        <v>0</v>
      </c>
      <c r="I58" s="16" t="n">
        <f aca="false">IF(I$48=1,$B$23,0)</f>
        <v>0</v>
      </c>
      <c r="J58" s="16" t="n">
        <f aca="false">IF(J$48=1,$B$23,0)</f>
        <v>0</v>
      </c>
      <c r="K58" s="16" t="n">
        <f aca="false">IF(K$48=1,$B$23,0)</f>
        <v>0</v>
      </c>
      <c r="L58" s="16" t="n">
        <f aca="false">IF(L$48=1,$B$23,0)</f>
        <v>0</v>
      </c>
      <c r="M58" s="16" t="n">
        <f aca="false">IF(M$48=1,$B$23,0)</f>
        <v>0</v>
      </c>
      <c r="N58" s="16" t="n">
        <f aca="false">IF(N$48=1,$B$23,0)</f>
        <v>0</v>
      </c>
      <c r="O58" s="16" t="n">
        <f aca="false">IF(O$48=1,$B$23,0)</f>
        <v>0</v>
      </c>
      <c r="P58" s="16" t="n">
        <f aca="false">IF(P$48=1,$B$23,0)</f>
        <v>0</v>
      </c>
      <c r="Q58" s="16" t="n">
        <f aca="false">IF(Q$48=1,$B$23,0)</f>
        <v>0</v>
      </c>
      <c r="R58" s="16" t="n">
        <f aca="false">IF(R$48=1,$B$23,0)</f>
        <v>0</v>
      </c>
      <c r="S58" s="16" t="n">
        <f aca="false">IF(S$48=1,$B$23,0)</f>
        <v>0</v>
      </c>
    </row>
    <row r="59" customFormat="false" ht="15" hidden="false" customHeight="false" outlineLevel="0" collapsed="false">
      <c r="A59" s="13" t="s">
        <v>80</v>
      </c>
      <c r="B59" s="16" t="n">
        <f aca="false">IF(B$48=1,$B$7*$B$22,0)</f>
        <v>24000</v>
      </c>
      <c r="C59" s="16" t="n">
        <f aca="false">IF(C$48=1,$B$7*$B$22,0)</f>
        <v>0</v>
      </c>
      <c r="D59" s="16" t="n">
        <f aca="false">IF(D$48=1,$B$7*$B$22,0)</f>
        <v>0</v>
      </c>
      <c r="E59" s="16" t="n">
        <f aca="false">IF(E$48=1,$B$7*$B$22,0)</f>
        <v>0</v>
      </c>
      <c r="F59" s="16" t="n">
        <f aca="false">IF(F$48=1,$B$7*$B$22,0)</f>
        <v>0</v>
      </c>
      <c r="G59" s="16" t="n">
        <f aca="false">IF(G$48=1,$B$7*$B$22,0)</f>
        <v>0</v>
      </c>
      <c r="H59" s="16" t="n">
        <f aca="false">IF(H$48=1,$B$7*$B$22,0)</f>
        <v>0</v>
      </c>
      <c r="I59" s="16" t="n">
        <f aca="false">IF(I$48=1,$B$7*$B$22,0)</f>
        <v>0</v>
      </c>
      <c r="J59" s="16" t="n">
        <f aca="false">IF(J$48=1,$B$7*$B$22,0)</f>
        <v>0</v>
      </c>
      <c r="K59" s="16" t="n">
        <f aca="false">IF(K$48=1,$B$7*$B$22,0)</f>
        <v>0</v>
      </c>
      <c r="L59" s="16" t="n">
        <f aca="false">IF(L$48=1,$B$7*$B$22,0)</f>
        <v>0</v>
      </c>
      <c r="M59" s="16" t="n">
        <f aca="false">IF(M$48=1,$B$7*$B$22,0)</f>
        <v>0</v>
      </c>
      <c r="N59" s="16" t="n">
        <f aca="false">IF(N$48=1,$B$7*$B$22,0)</f>
        <v>0</v>
      </c>
      <c r="O59" s="16" t="n">
        <f aca="false">IF(O$48=1,$B$7*$B$22,0)</f>
        <v>0</v>
      </c>
      <c r="P59" s="16" t="n">
        <f aca="false">IF(P$48=1,$B$7*$B$22,0)</f>
        <v>0</v>
      </c>
      <c r="Q59" s="16" t="n">
        <f aca="false">IF(Q$48=1,$B$7*$B$22,0)</f>
        <v>0</v>
      </c>
      <c r="R59" s="16" t="n">
        <f aca="false">IF(R$48=1,$B$7*$B$22,0)</f>
        <v>0</v>
      </c>
      <c r="S59" s="16" t="n">
        <f aca="false">IF(S$48=1,$B$7*$B$22,0)</f>
        <v>0</v>
      </c>
    </row>
    <row r="60" customFormat="false" ht="15" hidden="false" customHeight="false" outlineLevel="0" collapsed="false">
      <c r="A60" s="13" t="s">
        <v>81</v>
      </c>
      <c r="B60" s="16" t="n">
        <f aca="false">IF(B$48=1,$B$26,0)</f>
        <v>3800</v>
      </c>
      <c r="C60" s="16" t="n">
        <f aca="false">IF(C$48=1,$B$26,0)</f>
        <v>0</v>
      </c>
      <c r="D60" s="16" t="n">
        <f aca="false">IF(D$48=1,$B$26,0)</f>
        <v>0</v>
      </c>
      <c r="E60" s="16" t="n">
        <f aca="false">IF(E$48=1,$B$26,0)</f>
        <v>0</v>
      </c>
      <c r="F60" s="16" t="n">
        <f aca="false">IF(F$48=1,$B$26,0)</f>
        <v>0</v>
      </c>
      <c r="G60" s="16" t="n">
        <f aca="false">IF(G$48=1,$B$26,0)</f>
        <v>0</v>
      </c>
      <c r="H60" s="16" t="n">
        <f aca="false">IF(H$48=1,$B$26,0)</f>
        <v>0</v>
      </c>
      <c r="I60" s="16" t="n">
        <f aca="false">IF(I$48=1,$B$26,0)</f>
        <v>0</v>
      </c>
      <c r="J60" s="16" t="n">
        <f aca="false">IF(J$48=1,$B$26,0)</f>
        <v>0</v>
      </c>
      <c r="K60" s="16" t="n">
        <f aca="false">IF(K$48=1,$B$26,0)</f>
        <v>0</v>
      </c>
      <c r="L60" s="16" t="n">
        <f aca="false">IF(L$48=1,$B$26,0)</f>
        <v>0</v>
      </c>
      <c r="M60" s="16" t="n">
        <f aca="false">IF(M$48=1,$B$26,0)</f>
        <v>0</v>
      </c>
      <c r="N60" s="16" t="n">
        <f aca="false">IF(N$48=1,$B$26,0)</f>
        <v>0</v>
      </c>
      <c r="O60" s="16" t="n">
        <f aca="false">IF(O$48=1,$B$26,0)</f>
        <v>0</v>
      </c>
      <c r="P60" s="16" t="n">
        <f aca="false">IF(P$48=1,$B$26,0)</f>
        <v>0</v>
      </c>
      <c r="Q60" s="16" t="n">
        <f aca="false">IF(Q$48=1,$B$26,0)</f>
        <v>0</v>
      </c>
      <c r="R60" s="16" t="n">
        <f aca="false">IF(R$48=1,$B$26,0)</f>
        <v>0</v>
      </c>
      <c r="S60" s="16" t="n">
        <f aca="false">IF(S$48=1,$B$26,0)</f>
        <v>0</v>
      </c>
    </row>
    <row r="61" customFormat="false" ht="15" hidden="false" customHeight="false" outlineLevel="0" collapsed="false">
      <c r="A61" s="8" t="s">
        <v>82</v>
      </c>
      <c r="B61" s="19" t="n">
        <f aca="false">SUM(B49:B60)</f>
        <v>50326</v>
      </c>
      <c r="C61" s="19" t="n">
        <f aca="false">SUM(C49:C60)</f>
        <v>13583.5</v>
      </c>
      <c r="D61" s="19" t="n">
        <f aca="false">SUM(D49:D60)</f>
        <v>13583.5</v>
      </c>
      <c r="E61" s="19" t="n">
        <f aca="false">SUM(E49:E60)</f>
        <v>13583.5</v>
      </c>
      <c r="F61" s="19" t="n">
        <f aca="false">SUM(F49:F60)</f>
        <v>13583.5</v>
      </c>
      <c r="G61" s="19" t="n">
        <f aca="false">SUM(G49:G60)</f>
        <v>13583.5</v>
      </c>
      <c r="H61" s="19" t="n">
        <f aca="false">SUM(H49:H60)</f>
        <v>13583.5</v>
      </c>
      <c r="I61" s="19" t="n">
        <f aca="false">SUM(I49:I60)</f>
        <v>13583.5</v>
      </c>
      <c r="J61" s="19" t="n">
        <f aca="false">SUM(J49:J60)</f>
        <v>13583.5</v>
      </c>
      <c r="K61" s="19" t="n">
        <f aca="false">SUM(K49:K60)</f>
        <v>13583.5</v>
      </c>
      <c r="L61" s="19" t="n">
        <f aca="false">SUM(L49:L60)</f>
        <v>13583.5</v>
      </c>
      <c r="M61" s="19" t="n">
        <f aca="false">SUM(M49:M60)</f>
        <v>13583.5</v>
      </c>
      <c r="N61" s="19" t="n">
        <f aca="false">SUM(N49:N60)</f>
        <v>13583.5</v>
      </c>
      <c r="O61" s="19" t="n">
        <f aca="false">SUM(O49:O60)</f>
        <v>13583.5</v>
      </c>
      <c r="P61" s="19" t="n">
        <f aca="false">SUM(P49:P60)</f>
        <v>13583.5</v>
      </c>
      <c r="Q61" s="19" t="n">
        <f aca="false">SUM(Q49:Q60)</f>
        <v>13583.5</v>
      </c>
      <c r="R61" s="19" t="n">
        <f aca="false">SUM(R49:R60)</f>
        <v>13583.5</v>
      </c>
      <c r="S61" s="19" t="n">
        <f aca="false">SUM(S49:S60)</f>
        <v>13583.5</v>
      </c>
    </row>
    <row r="62" customFormat="false" ht="15" hidden="false" customHeight="false" outlineLevel="0" collapsed="false">
      <c r="A62" s="8" t="s">
        <v>83</v>
      </c>
      <c r="B62" s="20" t="n">
        <f aca="false">B61</f>
        <v>50326</v>
      </c>
      <c r="C62" s="20" t="n">
        <f aca="false">B62+C61</f>
        <v>63909.5</v>
      </c>
      <c r="D62" s="20" t="n">
        <f aca="false">C62+D61</f>
        <v>77493</v>
      </c>
      <c r="E62" s="20" t="n">
        <f aca="false">D62+E61</f>
        <v>91076.5</v>
      </c>
      <c r="F62" s="20" t="n">
        <f aca="false">E62+F61</f>
        <v>104660</v>
      </c>
      <c r="G62" s="20" t="n">
        <f aca="false">F62+G61</f>
        <v>118243.5</v>
      </c>
      <c r="H62" s="20" t="n">
        <f aca="false">G62+H61</f>
        <v>131827</v>
      </c>
      <c r="I62" s="20" t="n">
        <f aca="false">H62+I61</f>
        <v>145410.5</v>
      </c>
      <c r="J62" s="20" t="n">
        <f aca="false">I62+J61</f>
        <v>158994</v>
      </c>
      <c r="K62" s="20" t="n">
        <f aca="false">J62+K61</f>
        <v>172577.5</v>
      </c>
      <c r="L62" s="20" t="n">
        <f aca="false">K62+L61</f>
        <v>186161</v>
      </c>
      <c r="M62" s="20" t="n">
        <f aca="false">L62+M61</f>
        <v>199744.5</v>
      </c>
      <c r="N62" s="20" t="n">
        <f aca="false">M62+N61</f>
        <v>213328</v>
      </c>
      <c r="O62" s="20" t="n">
        <f aca="false">N62+O61</f>
        <v>226911.5</v>
      </c>
      <c r="P62" s="20" t="n">
        <f aca="false">O62+P61</f>
        <v>240495</v>
      </c>
      <c r="Q62" s="20" t="n">
        <f aca="false">P62+Q61</f>
        <v>254078.5</v>
      </c>
      <c r="R62" s="20" t="n">
        <f aca="false">Q62+R61</f>
        <v>267662</v>
      </c>
      <c r="S62" s="20" t="n">
        <f aca="false">R62+S61</f>
        <v>281245.5</v>
      </c>
    </row>
    <row r="64" customFormat="false" ht="15" hidden="false" customHeight="false" outlineLevel="0" collapsed="false">
      <c r="A64" s="9" t="s">
        <v>84</v>
      </c>
      <c r="B64" s="21" t="n">
        <f aca="false">IF(B$48&lt;=6,INDEX($B$33:$B$38,B$48),$B$39)</f>
        <v>0.1</v>
      </c>
      <c r="C64" s="21" t="n">
        <f aca="false">IF(C$48&lt;=6,INDEX($B$33:$B$38,C$48),$B$39)</f>
        <v>0.25</v>
      </c>
      <c r="D64" s="21" t="n">
        <f aca="false">IF(D$48&lt;=6,INDEX($B$33:$B$38,D$48),$B$39)</f>
        <v>0.45</v>
      </c>
      <c r="E64" s="21" t="n">
        <f aca="false">IF(E$48&lt;=6,INDEX($B$33:$B$38,E$48),$B$39)</f>
        <v>0.65</v>
      </c>
      <c r="F64" s="21" t="n">
        <f aca="false">IF(F$48&lt;=6,INDEX($B$33:$B$38,F$48),$B$39)</f>
        <v>0.85</v>
      </c>
      <c r="G64" s="21" t="n">
        <f aca="false">IF(G$48&lt;=6,INDEX($B$33:$B$38,G$48),$B$39)</f>
        <v>0.95</v>
      </c>
      <c r="H64" s="21" t="n">
        <f aca="false">IF(H$48&lt;=6,INDEX($B$33:$B$38,H$48),$B$39)</f>
        <v>1</v>
      </c>
      <c r="I64" s="21" t="n">
        <f aca="false">IF(I$48&lt;=6,INDEX($B$33:$B$38,I$48),$B$39)</f>
        <v>1</v>
      </c>
      <c r="J64" s="21" t="n">
        <f aca="false">IF(J$48&lt;=6,INDEX($B$33:$B$38,J$48),$B$39)</f>
        <v>1</v>
      </c>
      <c r="K64" s="21" t="n">
        <f aca="false">IF(K$48&lt;=6,INDEX($B$33:$B$38,K$48),$B$39)</f>
        <v>1</v>
      </c>
      <c r="L64" s="21" t="n">
        <f aca="false">IF(L$48&lt;=6,INDEX($B$33:$B$38,L$48),$B$39)</f>
        <v>1</v>
      </c>
      <c r="M64" s="21" t="n">
        <f aca="false">IF(M$48&lt;=6,INDEX($B$33:$B$38,M$48),$B$39)</f>
        <v>1</v>
      </c>
      <c r="N64" s="21" t="n">
        <f aca="false">IF(N$48&lt;=6,INDEX($B$33:$B$38,N$48),$B$39)</f>
        <v>1</v>
      </c>
      <c r="O64" s="21" t="n">
        <f aca="false">IF(O$48&lt;=6,INDEX($B$33:$B$38,O$48),$B$39)</f>
        <v>1</v>
      </c>
      <c r="P64" s="21" t="n">
        <f aca="false">IF(P$48&lt;=6,INDEX($B$33:$B$38,P$48),$B$39)</f>
        <v>1</v>
      </c>
      <c r="Q64" s="21" t="n">
        <f aca="false">IF(Q$48&lt;=6,INDEX($B$33:$B$38,Q$48),$B$39)</f>
        <v>1</v>
      </c>
      <c r="R64" s="21" t="n">
        <f aca="false">IF(R$48&lt;=6,INDEX($B$33:$B$38,R$48),$B$39)</f>
        <v>1</v>
      </c>
      <c r="S64" s="21" t="n">
        <f aca="false">IF(S$48&lt;=6,INDEX($B$33:$B$38,S$48),$B$39)</f>
        <v>1</v>
      </c>
    </row>
    <row r="65" customFormat="false" ht="15" hidden="false" customHeight="false" outlineLevel="0" collapsed="false">
      <c r="A65" s="9" t="s">
        <v>85</v>
      </c>
      <c r="B65" s="16" t="n">
        <f aca="false">IF(B64=0,"",B61/B64)</f>
        <v>503260</v>
      </c>
      <c r="C65" s="16" t="n">
        <f aca="false">IF(C64=0,"",C61/C64)</f>
        <v>54334</v>
      </c>
      <c r="D65" s="16" t="n">
        <f aca="false">IF(D64=0,"",D61/D64)</f>
        <v>30185.5555555556</v>
      </c>
      <c r="E65" s="16" t="n">
        <f aca="false">IF(E64=0,"",E61/E64)</f>
        <v>20897.6923076923</v>
      </c>
      <c r="F65" s="16" t="n">
        <f aca="false">IF(F64=0,"",F61/F64)</f>
        <v>15980.5882352941</v>
      </c>
      <c r="G65" s="16" t="n">
        <f aca="false">IF(G64=0,"",G61/G64)</f>
        <v>14298.4210526316</v>
      </c>
      <c r="H65" s="16" t="n">
        <f aca="false">IF(H64=0,"",H61/H64)</f>
        <v>13583.5</v>
      </c>
      <c r="I65" s="16" t="n">
        <f aca="false">IF(I64=0,"",I61/I64)</f>
        <v>13583.5</v>
      </c>
      <c r="J65" s="16" t="n">
        <f aca="false">IF(J64=0,"",J61/J64)</f>
        <v>13583.5</v>
      </c>
      <c r="K65" s="16" t="n">
        <f aca="false">IF(K64=0,"",K61/K64)</f>
        <v>13583.5</v>
      </c>
      <c r="L65" s="16" t="n">
        <f aca="false">IF(L64=0,"",L61/L64)</f>
        <v>13583.5</v>
      </c>
      <c r="M65" s="16" t="n">
        <f aca="false">IF(M64=0,"",M61/M64)</f>
        <v>13583.5</v>
      </c>
      <c r="N65" s="16" t="n">
        <f aca="false">IF(N64=0,"",N61/N64)</f>
        <v>13583.5</v>
      </c>
      <c r="O65" s="16" t="n">
        <f aca="false">IF(O64=0,"",O61/O64)</f>
        <v>13583.5</v>
      </c>
      <c r="P65" s="16" t="n">
        <f aca="false">IF(P64=0,"",P61/P64)</f>
        <v>13583.5</v>
      </c>
      <c r="Q65" s="16" t="n">
        <f aca="false">IF(Q64=0,"",Q61/Q64)</f>
        <v>13583.5</v>
      </c>
      <c r="R65" s="16" t="n">
        <f aca="false">IF(R64=0,"",R61/R64)</f>
        <v>13583.5</v>
      </c>
      <c r="S65" s="16" t="n">
        <f aca="false">IF(S64=0,"",S61/S64)</f>
        <v>13583.5</v>
      </c>
    </row>
    <row r="66" customFormat="false" ht="15" hidden="false" customHeight="false" outlineLevel="0" collapsed="false">
      <c r="A66" s="9" t="s">
        <v>86</v>
      </c>
      <c r="B66" s="16" t="n">
        <f aca="false">B61*(1-B64)</f>
        <v>45293.4</v>
      </c>
      <c r="C66" s="16" t="n">
        <f aca="false">C61*(1-C64)</f>
        <v>10187.625</v>
      </c>
      <c r="D66" s="16" t="n">
        <f aca="false">D61*(1-D64)</f>
        <v>7470.925</v>
      </c>
      <c r="E66" s="16" t="n">
        <f aca="false">E61*(1-E64)</f>
        <v>4754.225</v>
      </c>
      <c r="F66" s="16" t="n">
        <f aca="false">F61*(1-F64)</f>
        <v>2037.525</v>
      </c>
      <c r="G66" s="16" t="n">
        <f aca="false">G61*(1-G64)</f>
        <v>679.175000000001</v>
      </c>
      <c r="H66" s="16" t="n">
        <f aca="false">H61*(1-H64)</f>
        <v>0</v>
      </c>
      <c r="I66" s="16" t="n">
        <f aca="false">I61*(1-I64)</f>
        <v>0</v>
      </c>
      <c r="J66" s="16" t="n">
        <f aca="false">J61*(1-J64)</f>
        <v>0</v>
      </c>
      <c r="K66" s="16" t="n">
        <f aca="false">K61*(1-K64)</f>
        <v>0</v>
      </c>
      <c r="L66" s="16" t="n">
        <f aca="false">L61*(1-L64)</f>
        <v>0</v>
      </c>
      <c r="M66" s="16" t="n">
        <f aca="false">M61*(1-M64)</f>
        <v>0</v>
      </c>
      <c r="N66" s="16" t="n">
        <f aca="false">N61*(1-N64)</f>
        <v>0</v>
      </c>
      <c r="O66" s="16" t="n">
        <f aca="false">O61*(1-O64)</f>
        <v>0</v>
      </c>
      <c r="P66" s="16" t="n">
        <f aca="false">P61*(1-P64)</f>
        <v>0</v>
      </c>
      <c r="Q66" s="16" t="n">
        <f aca="false">Q61*(1-Q64)</f>
        <v>0</v>
      </c>
      <c r="R66" s="16" t="n">
        <f aca="false">R61*(1-R64)</f>
        <v>0</v>
      </c>
      <c r="S66" s="16" t="n">
        <f aca="false">S61*(1-S64)</f>
        <v>0</v>
      </c>
    </row>
    <row r="68" customFormat="false" ht="15" hidden="false" customHeight="false" outlineLevel="0" collapsed="false">
      <c r="A68" s="17" t="s">
        <v>87</v>
      </c>
      <c r="B68" s="17"/>
      <c r="C68" s="17"/>
    </row>
    <row r="69" customFormat="false" ht="15" hidden="false" customHeight="false" outlineLevel="0" collapsed="false">
      <c r="A69" s="8" t="s">
        <v>88</v>
      </c>
      <c r="B69" s="22" t="n">
        <f aca="false">SUM($B$61:$M$61)</f>
        <v>199744.5</v>
      </c>
      <c r="C69" s="7" t="s">
        <v>89</v>
      </c>
    </row>
    <row r="70" customFormat="false" ht="15" hidden="false" customHeight="false" outlineLevel="0" collapsed="false">
      <c r="A70" s="8" t="s">
        <v>90</v>
      </c>
      <c r="B70" s="23" t="n">
        <f aca="false">B69/$B$7</f>
        <v>1.6645375</v>
      </c>
      <c r="C70" s="7" t="s">
        <v>91</v>
      </c>
    </row>
    <row r="71" customFormat="false" ht="15" hidden="false" customHeight="false" outlineLevel="0" collapsed="false">
      <c r="A71" s="8" t="s">
        <v>92</v>
      </c>
      <c r="B71" s="22" t="n">
        <f aca="false">SUM($B$61:$S$61)</f>
        <v>281245.5</v>
      </c>
    </row>
    <row r="72" customFormat="false" ht="15" hidden="false" customHeight="false" outlineLevel="0" collapsed="false">
      <c r="A72" s="8" t="s">
        <v>93</v>
      </c>
      <c r="B72" s="22" t="n">
        <f aca="false">$N$61</f>
        <v>13583.5</v>
      </c>
      <c r="C72" s="7" t="s">
        <v>94</v>
      </c>
    </row>
    <row r="73" customFormat="false" ht="15" hidden="false" customHeight="false" outlineLevel="0" collapsed="false">
      <c r="A73" s="8" t="s">
        <v>95</v>
      </c>
      <c r="B73" s="22" t="n">
        <f aca="false">B72*12</f>
        <v>163002</v>
      </c>
    </row>
    <row r="74" customFormat="false" ht="15" hidden="false" customHeight="false" outlineLevel="0" collapsed="false">
      <c r="A74" s="8" t="s">
        <v>96</v>
      </c>
      <c r="B74" s="22" t="n">
        <f aca="false">SUM($B$66:$G$66)</f>
        <v>70422.875</v>
      </c>
      <c r="C74" s="7" t="s">
        <v>97</v>
      </c>
    </row>
    <row r="75" customFormat="false" ht="15" hidden="false" customHeight="false" outlineLevel="0" collapsed="false">
      <c r="A75" s="8" t="s">
        <v>98</v>
      </c>
      <c r="B75" s="24" t="n">
        <f aca="false">IF($B$43&lt;=0,"n/a - not burning",$B$42/$B$43)</f>
        <v>16</v>
      </c>
    </row>
    <row r="76" customFormat="false" ht="15" hidden="false" customHeight="false" outlineLevel="0" collapsed="false">
      <c r="A76" s="8" t="s">
        <v>99</v>
      </c>
      <c r="B76" s="24" t="n">
        <f aca="false">IF(($B$43+B72)&lt;=0,"n/a - not burning",$B$42/($B$43+B72))</f>
        <v>10.3671258439488</v>
      </c>
    </row>
    <row r="77" customFormat="false" ht="15" hidden="false" customHeight="false" outlineLevel="0" collapsed="false">
      <c r="A77" s="8" t="s">
        <v>100</v>
      </c>
      <c r="B77" s="24" t="n">
        <f aca="false">IF(OR(ISTEXT(B75),ISTEXT(B76)),"n/a",B75-B76)</f>
        <v>5.63287415605116</v>
      </c>
      <c r="C77" s="7" t="s">
        <v>101</v>
      </c>
    </row>
    <row r="78" customFormat="false" ht="15" hidden="false" customHeight="false" outlineLevel="0" collapsed="false">
      <c r="A78" s="8" t="s">
        <v>102</v>
      </c>
      <c r="B78" s="22" t="n">
        <f aca="false">B72</f>
        <v>13583.5</v>
      </c>
      <c r="C78" s="7" t="s">
        <v>103</v>
      </c>
    </row>
    <row r="79" customFormat="false" ht="15" hidden="false" customHeight="false" outlineLevel="0" collapsed="false">
      <c r="A79" s="8" t="s">
        <v>104</v>
      </c>
      <c r="B79" s="22" t="n">
        <f aca="false">$B$44</f>
        <v>22000</v>
      </c>
    </row>
    <row r="80" customFormat="false" ht="15" hidden="false" customHeight="false" outlineLevel="0" collapsed="false">
      <c r="A80" s="8" t="s">
        <v>105</v>
      </c>
      <c r="B80" s="22" t="n">
        <f aca="false">IF(ISTEXT(B79),"n/a",B79-B78)</f>
        <v>8416.5</v>
      </c>
      <c r="C80" s="7" t="s">
        <v>106</v>
      </c>
    </row>
    <row r="81" customFormat="false" ht="15" hidden="false" customHeight="false" outlineLevel="0" collapsed="false">
      <c r="A81" s="8" t="s">
        <v>107</v>
      </c>
      <c r="B81" s="22" t="n">
        <f aca="false">$B$61-$N$61</f>
        <v>36742.5</v>
      </c>
      <c r="C81" s="7" t="s">
        <v>108</v>
      </c>
    </row>
    <row r="82" customFormat="false" ht="15" hidden="false" customHeight="false" outlineLevel="0" collapsed="false">
      <c r="A82" s="8" t="s">
        <v>109</v>
      </c>
      <c r="B82" s="24" t="n">
        <f aca="false">IF(B80&lt;=0,"never at this margin",B81/B80)</f>
        <v>4.36553199073249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2026-08-19T18:33:08Z</dcterms:created>
  <dc:creator>openpyxl</dc:creator>
  <dc:description/>
  <dc:language>en-US</dc:language>
  <cp:lastModifiedBy/>
  <dcterms:modified xsi:type="dcterms:W3CDTF">2026-08-19T18:33:08Z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