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SO Calculator" sheetId="2" state="visible" r:id="rId4"/>
    <sheet name="AR Aging"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<sst xmlns="http://schemas.openxmlformats.org/spreadsheetml/2006/main" count="108" uniqueCount="100">
  <si>
    <t xml:space="preserve">DSO &amp; Collections Model</t>
  </si>
  <si>
    <t xml:space="preserve">Countabl  |  countabl.io</t>
  </si>
  <si>
    <t xml:space="preserve">What it does</t>
  </si>
  <si>
    <t xml:space="preserve">Calculates your days sales outstanding, tracks it over twelve months so you can see whether it is drifting, converts a DSO improvement into a one-time cash number, and ages your receivables to show you where the drift is coming from.</t>
  </si>
  <si>
    <t xml:space="preserve">The formula everything rests on</t>
  </si>
  <si>
    <t xml:space="preserve">DSO = (accounts receivable / revenue for the period) x days in the period</t>
  </si>
  <si>
    <t xml:space="preserve">That is it. The arithmetic is trivial. What is not trivial is being honest about the AR balance you put into it, which is why there is a second tab that ages it.</t>
  </si>
  <si>
    <t xml:space="preserve">How to use it</t>
  </si>
  <si>
    <t xml:space="preserve">1. "DSO Calculator" tab, rows 6 to 11: one period, one number. Start here.</t>
  </si>
  <si>
    <t xml:space="preserve">2. Rows 15 to 27: twelve months of revenue and month-end AR. The trend matters more than the level - a stable 48 is a business; a 38 climbing to 52 is a problem three months from now.</t>
  </si>
  <si>
    <t xml:space="preserve">3. Rows 30 to 36: what pulling DSO down to a target releases in cash, once.</t>
  </si>
  <si>
    <t xml:space="preserve">4. "AR Aging" tab: split the same AR balance into buckets. Row 19 checks it ties to the balance you entered on the first tab.</t>
  </si>
  <si>
    <t xml:space="preserve">Colour legend</t>
  </si>
  <si>
    <t xml:space="preserve">Blue text on yellow fill</t>
  </si>
  <si>
    <t xml:space="preserve">   An input. Type over it.</t>
  </si>
  <si>
    <t xml:space="preserve">Black text</t>
  </si>
  <si>
    <t xml:space="preserve">   A formula on this sheet.</t>
  </si>
  <si>
    <t xml:space="preserve">Green text</t>
  </si>
  <si>
    <t xml:space="preserve">   A formula pulling from the other sheet.</t>
  </si>
  <si>
    <t xml:space="preserve">Grey text</t>
  </si>
  <si>
    <t xml:space="preserve">   A note or column header.</t>
  </si>
  <si>
    <t xml:space="preserve">The numbers in the file are an example</t>
  </si>
  <si>
    <t xml:space="preserve">A services business billing about $1.79m a year whose DSO has drifted from the high thirties to the high forties over twelve months, against stated 30-day terms. Replace every blue figure with yours.</t>
  </si>
  <si>
    <t xml:space="preserve">Two things people get wrong</t>
  </si>
  <si>
    <t xml:space="preserve">The cash released by a DSO improvement is one-time, not recurring. Cutting DSO by ten days on $4,900 of daily revenue frees roughly $49,000 - once. After that you are simply running at the lower level. The recurring benefit is the interest you no longer pay on that $49,000, which row 36 calculates and which is a much smaller number.</t>
  </si>
  <si>
    <t xml:space="preserve">A rolling three-month DSO is more useful than a single month when your revenue is lumpy. One big invoice issued on the 28th will wreck a single-month figure and tell you nothing.</t>
  </si>
  <si>
    <t xml:space="preserve">QUICK CHECK - ONE PERIOD</t>
  </si>
  <si>
    <t xml:space="preserve">Revenue for the period</t>
  </si>
  <si>
    <t xml:space="preserve">Net revenue, same period as the AR balance</t>
  </si>
  <si>
    <t xml:space="preserve">Accounts receivable at period end</t>
  </si>
  <si>
    <t xml:space="preserve">Gross AR before allowance</t>
  </si>
  <si>
    <t xml:space="preserve">Days in the period</t>
  </si>
  <si>
    <t xml:space="preserve">92 for a quarter, 365 for a year</t>
  </si>
  <si>
    <t xml:space="preserve">Days sales outstanding</t>
  </si>
  <si>
    <t xml:space="preserve">Stated payment terms (days)</t>
  </si>
  <si>
    <t xml:space="preserve">Gap vs your terms</t>
  </si>
  <si>
    <t xml:space="preserve">How many days later than agreed you are actually paid</t>
  </si>
  <si>
    <t xml:space="preserve">TWELVE-MONTH TREND</t>
  </si>
  <si>
    <t xml:space="preserve">Month</t>
  </si>
  <si>
    <t xml:space="preserve">Revenue</t>
  </si>
  <si>
    <t xml:space="preserve">Ending AR</t>
  </si>
  <si>
    <t xml:space="preserve">Days in month</t>
  </si>
  <si>
    <t xml:space="preserve">DSO for the month</t>
  </si>
  <si>
    <t xml:space="preserve">3-month rolling DSO</t>
  </si>
  <si>
    <t xml:space="preserve">2025-08</t>
  </si>
  <si>
    <t xml:space="preserve">n/a</t>
  </si>
  <si>
    <t xml:space="preserve">2025-09</t>
  </si>
  <si>
    <t xml:space="preserve">2025-10</t>
  </si>
  <si>
    <t xml:space="preserve">2025-11</t>
  </si>
  <si>
    <t xml:space="preserve">2025-12</t>
  </si>
  <si>
    <t xml:space="preserve">2026-01</t>
  </si>
  <si>
    <t xml:space="preserve">2026-02</t>
  </si>
  <si>
    <t xml:space="preserve">2026-03</t>
  </si>
  <si>
    <t xml:space="preserve">2026-04</t>
  </si>
  <si>
    <t xml:space="preserve">2026-05</t>
  </si>
  <si>
    <t xml:space="preserve">2026-06</t>
  </si>
  <si>
    <t xml:space="preserve">2026-07</t>
  </si>
  <si>
    <t xml:space="preserve">Trailing twelve months</t>
  </si>
  <si>
    <t xml:space="preserve">Average AR over the twelve months, not the closing balance</t>
  </si>
  <si>
    <t xml:space="preserve">WHAT THE DRIFT IS COSTING YOU</t>
  </si>
  <si>
    <t xml:space="preserve">Trailing twelve-month DSO</t>
  </si>
  <si>
    <t xml:space="preserve">Average daily revenue</t>
  </si>
  <si>
    <t xml:space="preserve">Target DSO</t>
  </si>
  <si>
    <t xml:space="preserve">What you think you can actually get to</t>
  </si>
  <si>
    <t xml:space="preserve">Days of improvement</t>
  </si>
  <si>
    <t xml:space="preserve">One-time cash released</t>
  </si>
  <si>
    <t xml:space="preserve">One-time. Not a recurring saving.</t>
  </si>
  <si>
    <t xml:space="preserve">Your cost of capital</t>
  </si>
  <si>
    <t xml:space="preserve">Line of credit rate, or what the cash would earn</t>
  </si>
  <si>
    <t xml:space="preserve">Annual interest saved</t>
  </si>
  <si>
    <t xml:space="preserve">This one does recur - and it is the smaller number</t>
  </si>
  <si>
    <t xml:space="preserve">IF YOU GOT DSO DOWN TO...</t>
  </si>
  <si>
    <t xml:space="preserve">Days improved</t>
  </si>
  <si>
    <t xml:space="preserve">Negative means that target is above where you already are</t>
  </si>
  <si>
    <t xml:space="preserve">Accounts Receivable Aging</t>
  </si>
  <si>
    <t xml:space="preserve">Split the same AR balance you put on the DSO Calculator tab. Row 19 checks that you did.</t>
  </si>
  <si>
    <t xml:space="preserve">Bucket</t>
  </si>
  <si>
    <t xml:space="preserve">Balance</t>
  </si>
  <si>
    <t xml:space="preserve">% of total</t>
  </si>
  <si>
    <t xml:space="preserve">Midpoint days past due</t>
  </si>
  <si>
    <t xml:space="preserve">Weighted days</t>
  </si>
  <si>
    <t xml:space="preserve">Recovery %</t>
  </si>
  <si>
    <t xml:space="preserve">Expected collectible</t>
  </si>
  <si>
    <t xml:space="preserve">Expected loss</t>
  </si>
  <si>
    <t xml:space="preserve">Not yet due</t>
  </si>
  <si>
    <t xml:space="preserve">1-30 days past due</t>
  </si>
  <si>
    <t xml:space="preserve">31-60 days past due</t>
  </si>
  <si>
    <t xml:space="preserve">61-90 days past due</t>
  </si>
  <si>
    <t xml:space="preserve">Over 90 days past due</t>
  </si>
  <si>
    <t xml:space="preserve">Total</t>
  </si>
  <si>
    <t xml:space="preserve">Weighted average days past due</t>
  </si>
  <si>
    <t xml:space="preserve">Share of AR past due</t>
  </si>
  <si>
    <t xml:space="preserve">Share of AR more than 60 days past due</t>
  </si>
  <si>
    <t xml:space="preserve">Expected loss as % of AR</t>
  </si>
  <si>
    <t xml:space="preserve">Tie-out</t>
  </si>
  <si>
    <t xml:space="preserve">AR entered on the DSO Calculator tab</t>
  </si>
  <si>
    <t xml:space="preserve">Variance</t>
  </si>
  <si>
    <t xml:space="preserve">Check</t>
  </si>
  <si>
    <t xml:space="preserve">Where to look first</t>
  </si>
  <si>
    <t xml:space="preserve">Anything past 60 days is where your DSO is really being made. Two invoices sitting at 90 days will move the whole number, and they are usually the same two customers every quarter.</t>
  </si>
</sst>
</file>

<file path=xl/styles.xml><?xml version="1.0" encoding="utf-8"?>
<styleSheet xmlns="http://schemas.openxmlformats.org/spreadsheetml/2006/main">
  <numFmts count="8">
    <numFmt numFmtId="164" formatCode="General"/>
    <numFmt numFmtId="165" formatCode="\$#,##0;&quot;($&quot;#,##0\);\-"/>
    <numFmt numFmtId="166" formatCode="0"/>
    <numFmt numFmtId="167" formatCode="0.0"/>
    <numFmt numFmtId="168" formatCode="@"/>
    <numFmt numFmtId="169" formatCode="0.0%"/>
    <numFmt numFmtId="170" formatCode="#,##0"/>
    <numFmt numFmtId="171" formatCode="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9"/>
      <color rgb="FF808080"/>
      <name val="Arial"/>
      <family val="0"/>
      <charset val="1"/>
    </font>
    <font>
      <sz val="10"/>
      <name val="Arial"/>
      <family val="0"/>
      <charset val="1"/>
    </font>
    <font>
      <b val="true"/>
      <sz val="10"/>
      <name val="Arial"/>
      <family val="0"/>
      <charset val="1"/>
    </font>
    <font>
      <sz val="10"/>
      <color rgb="FF0000FF"/>
      <name val="Arial"/>
      <family val="0"/>
      <charset val="1"/>
    </font>
    <font>
      <sz val="10"/>
      <color rgb="FF008000"/>
      <name val="Arial"/>
      <family val="0"/>
      <charset val="1"/>
    </font>
    <font>
      <b val="true"/>
      <sz val="10"/>
      <color rgb="FFFFFFFF"/>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A1A18"/>
        <bgColor rgb="FF003300"/>
      </patternFill>
    </fill>
    <fill>
      <patternFill patternType="solid">
        <fgColor rgb="FFFFF2CC"/>
        <bgColor rgb="FFFFFFFF"/>
      </patternFill>
    </fill>
  </fills>
  <borders count="2">
    <border diagonalUp="false" diagonalDown="false">
      <left/>
      <right/>
      <top/>
      <bottom/>
      <diagonal/>
    </border>
    <border diagonalUp="false" diagonalDown="false">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1" fontId="8" fillId="2" borderId="0" xfId="0" applyFont="true" applyBorder="fals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9" fontId="6" fillId="4"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A1A18"/>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3.85" hidden="false" customHeight="fals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15" hidden="false" customHeight="false" outlineLevel="0" collapsed="false">
      <c r="A8" s="3" t="s">
        <v>5</v>
      </c>
    </row>
    <row r="9" customFormat="false" ht="23.85" hidden="false" customHeight="false" outlineLevel="0" collapsed="false">
      <c r="A9" s="3" t="s">
        <v>6</v>
      </c>
    </row>
    <row r="10" customFormat="false" ht="15" hidden="false" customHeight="false" outlineLevel="0" collapsed="false">
      <c r="A10" s="3"/>
    </row>
    <row r="11" customFormat="false" ht="15" hidden="false" customHeight="false" outlineLevel="0" collapsed="false">
      <c r="A11" s="4" t="s">
        <v>7</v>
      </c>
    </row>
    <row r="12" customFormat="false" ht="15" hidden="false" customHeight="false" outlineLevel="0" collapsed="false">
      <c r="A12" s="3" t="s">
        <v>8</v>
      </c>
    </row>
    <row r="13" customFormat="false" ht="23.85" hidden="false" customHeight="false" outlineLevel="0" collapsed="false">
      <c r="A13" s="3" t="s">
        <v>9</v>
      </c>
    </row>
    <row r="14" customFormat="false" ht="15" hidden="false" customHeight="false" outlineLevel="0" collapsed="false">
      <c r="A14" s="3" t="s">
        <v>10</v>
      </c>
    </row>
    <row r="15" customFormat="false" ht="15" hidden="false" customHeight="false" outlineLevel="0" collapsed="false">
      <c r="A15" s="3" t="s">
        <v>11</v>
      </c>
    </row>
    <row r="16" customFormat="false" ht="15" hidden="false" customHeight="false" outlineLevel="0" collapsed="false">
      <c r="A16" s="3"/>
    </row>
    <row r="17" customFormat="false" ht="15" hidden="false" customHeight="false" outlineLevel="0" collapsed="false">
      <c r="A17" s="4" t="s">
        <v>12</v>
      </c>
    </row>
    <row r="18" customFormat="false" ht="15" hidden="false" customHeight="false" outlineLevel="0" collapsed="false">
      <c r="A18" s="5" t="s">
        <v>13</v>
      </c>
    </row>
    <row r="19" customFormat="false" ht="15" hidden="false" customHeight="false" outlineLevel="0" collapsed="false">
      <c r="A19" s="3" t="s">
        <v>14</v>
      </c>
    </row>
    <row r="20" customFormat="false" ht="15" hidden="false" customHeight="false" outlineLevel="0" collapsed="false">
      <c r="A20" s="3" t="s">
        <v>15</v>
      </c>
    </row>
    <row r="21" customFormat="false" ht="15" hidden="false" customHeight="false" outlineLevel="0" collapsed="false">
      <c r="A21" s="3" t="s">
        <v>16</v>
      </c>
    </row>
    <row r="22" customFormat="false" ht="15" hidden="false" customHeight="false" outlineLevel="0" collapsed="false">
      <c r="A22" s="6" t="s">
        <v>17</v>
      </c>
    </row>
    <row r="23" customFormat="false" ht="15" hidden="false" customHeight="false" outlineLevel="0" collapsed="false">
      <c r="A23" s="3" t="s">
        <v>18</v>
      </c>
    </row>
    <row r="24" customFormat="false" ht="15" hidden="false" customHeight="false" outlineLevel="0" collapsed="false">
      <c r="A24" s="2" t="s">
        <v>19</v>
      </c>
    </row>
    <row r="25" customFormat="false" ht="15" hidden="false" customHeight="false" outlineLevel="0" collapsed="false">
      <c r="A25" s="3" t="s">
        <v>20</v>
      </c>
    </row>
    <row r="26" customFormat="false" ht="15" hidden="false" customHeight="false" outlineLevel="0" collapsed="false">
      <c r="A26" s="3"/>
    </row>
    <row r="27" customFormat="false" ht="15" hidden="false" customHeight="false" outlineLevel="0" collapsed="false">
      <c r="A27" s="4" t="s">
        <v>21</v>
      </c>
    </row>
    <row r="28" customFormat="false" ht="23.85" hidden="false" customHeight="false" outlineLevel="0" collapsed="false">
      <c r="A28" s="3" t="s">
        <v>22</v>
      </c>
    </row>
    <row r="29" customFormat="false" ht="15" hidden="false" customHeight="false" outlineLevel="0" collapsed="false">
      <c r="A29" s="3"/>
    </row>
    <row r="30" customFormat="false" ht="15" hidden="false" customHeight="false" outlineLevel="0" collapsed="false">
      <c r="A30" s="4" t="s">
        <v>23</v>
      </c>
    </row>
    <row r="31" customFormat="false" ht="35.05" hidden="false" customHeight="false" outlineLevel="0" collapsed="false">
      <c r="A31" s="3" t="s">
        <v>24</v>
      </c>
    </row>
    <row r="32" customFormat="false" ht="23.85" hidden="false" customHeight="false" outlineLevel="0" collapsed="false">
      <c r="A32" s="3"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3" min="2" style="0" width="17"/>
    <col collapsed="false" customWidth="true" hidden="false" outlineLevel="0" max="4" min="4" style="0" width="13"/>
    <col collapsed="false" customWidth="true" hidden="false" outlineLevel="0" max="5" min="5" style="0" width="17"/>
    <col collapsed="false" customWidth="true" hidden="false" outlineLevel="0" max="6" min="6" style="0" width="19"/>
    <col collapsed="false" customWidth="true" hidden="false" outlineLevel="0" max="7" min="7" style="0" width="34"/>
  </cols>
  <sheetData>
    <row r="1" customFormat="false" ht="17.35" hidden="false" customHeight="false" outlineLevel="0" collapsed="false">
      <c r="A1" s="7" t="s">
        <v>0</v>
      </c>
    </row>
    <row r="2" customFormat="false" ht="15" hidden="false" customHeight="false" outlineLevel="0" collapsed="false">
      <c r="A2" s="8" t="s">
        <v>5</v>
      </c>
    </row>
    <row r="4" customFormat="false" ht="15" hidden="false" customHeight="false" outlineLevel="0" collapsed="false">
      <c r="A4" s="9" t="s">
        <v>26</v>
      </c>
      <c r="B4" s="9"/>
      <c r="C4" s="9"/>
      <c r="D4" s="9"/>
      <c r="E4" s="9"/>
      <c r="F4" s="9"/>
    </row>
    <row r="6" customFormat="false" ht="15" hidden="false" customHeight="false" outlineLevel="0" collapsed="false">
      <c r="A6" s="10" t="s">
        <v>27</v>
      </c>
      <c r="B6" s="11" t="n">
        <v>480000</v>
      </c>
      <c r="D6" s="8" t="s">
        <v>28</v>
      </c>
    </row>
    <row r="7" customFormat="false" ht="15" hidden="false" customHeight="false" outlineLevel="0" collapsed="false">
      <c r="A7" s="10" t="s">
        <v>29</v>
      </c>
      <c r="B7" s="11" t="n">
        <v>258000</v>
      </c>
      <c r="D7" s="8" t="s">
        <v>30</v>
      </c>
    </row>
    <row r="8" customFormat="false" ht="15" hidden="false" customHeight="false" outlineLevel="0" collapsed="false">
      <c r="A8" s="10" t="s">
        <v>31</v>
      </c>
      <c r="B8" s="12" t="n">
        <v>92</v>
      </c>
      <c r="D8" s="8" t="s">
        <v>32</v>
      </c>
    </row>
    <row r="9" customFormat="false" ht="15" hidden="false" customHeight="false" outlineLevel="0" collapsed="false">
      <c r="A9" s="13" t="s">
        <v>33</v>
      </c>
      <c r="B9" s="14" t="n">
        <f aca="false">IF($B$6=0,"",$B$7/$B$6*$B$8)</f>
        <v>49.45</v>
      </c>
    </row>
    <row r="10" customFormat="false" ht="15" hidden="false" customHeight="false" outlineLevel="0" collapsed="false">
      <c r="A10" s="10" t="s">
        <v>34</v>
      </c>
      <c r="B10" s="12" t="n">
        <v>30</v>
      </c>
    </row>
    <row r="11" customFormat="false" ht="15" hidden="false" customHeight="false" outlineLevel="0" collapsed="false">
      <c r="A11" s="13" t="s">
        <v>35</v>
      </c>
      <c r="B11" s="15" t="n">
        <f aca="false">IF(ISTEXT($B$9),"",$B$9-$B$10)</f>
        <v>19.45</v>
      </c>
      <c r="D11" s="8" t="s">
        <v>36</v>
      </c>
    </row>
    <row r="13" customFormat="false" ht="15" hidden="false" customHeight="false" outlineLevel="0" collapsed="false">
      <c r="A13" s="9" t="s">
        <v>37</v>
      </c>
      <c r="B13" s="9"/>
      <c r="C13" s="9"/>
      <c r="D13" s="9"/>
      <c r="E13" s="9"/>
      <c r="F13" s="9"/>
    </row>
    <row r="14" customFormat="false" ht="15" hidden="false" customHeight="false" outlineLevel="0" collapsed="false">
      <c r="A14" s="16" t="s">
        <v>38</v>
      </c>
      <c r="B14" s="16" t="s">
        <v>39</v>
      </c>
      <c r="C14" s="16" t="s">
        <v>40</v>
      </c>
      <c r="D14" s="16" t="s">
        <v>41</v>
      </c>
      <c r="E14" s="16" t="s">
        <v>42</v>
      </c>
      <c r="F14" s="16" t="s">
        <v>43</v>
      </c>
    </row>
    <row r="15" customFormat="false" ht="15" hidden="false" customHeight="false" outlineLevel="0" collapsed="false">
      <c r="A15" s="17" t="s">
        <v>44</v>
      </c>
      <c r="B15" s="11" t="n">
        <v>145000</v>
      </c>
      <c r="C15" s="11" t="n">
        <v>192000</v>
      </c>
      <c r="D15" s="12" t="n">
        <v>31</v>
      </c>
      <c r="E15" s="18" t="n">
        <f aca="false">IF(B15=0,"",C15/B15*D15)</f>
        <v>41.048275862069</v>
      </c>
      <c r="F15" s="8" t="s">
        <v>45</v>
      </c>
    </row>
    <row r="16" customFormat="false" ht="15" hidden="false" customHeight="false" outlineLevel="0" collapsed="false">
      <c r="A16" s="17" t="s">
        <v>46</v>
      </c>
      <c r="B16" s="11" t="n">
        <v>138000</v>
      </c>
      <c r="C16" s="11" t="n">
        <v>198000</v>
      </c>
      <c r="D16" s="12" t="n">
        <v>30</v>
      </c>
      <c r="E16" s="18" t="n">
        <f aca="false">IF(B16=0,"",C16/B16*D16)</f>
        <v>43.0434782608696</v>
      </c>
      <c r="F16" s="8" t="s">
        <v>45</v>
      </c>
    </row>
    <row r="17" customFormat="false" ht="15" hidden="false" customHeight="false" outlineLevel="0" collapsed="false">
      <c r="A17" s="17" t="s">
        <v>47</v>
      </c>
      <c r="B17" s="11" t="n">
        <v>152000</v>
      </c>
      <c r="C17" s="11" t="n">
        <v>205000</v>
      </c>
      <c r="D17" s="12" t="n">
        <v>31</v>
      </c>
      <c r="E17" s="18" t="n">
        <f aca="false">IF(B17=0,"",C17/B17*D17)</f>
        <v>41.8092105263158</v>
      </c>
      <c r="F17" s="18" t="n">
        <f aca="false">IF(SUM(B15:B17)=0,"",AVERAGE(C15:C17)/SUM(B15:B17)*SUM(D15:D17))</f>
        <v>41.9463601532567</v>
      </c>
    </row>
    <row r="18" customFormat="false" ht="15" hidden="false" customHeight="false" outlineLevel="0" collapsed="false">
      <c r="A18" s="17" t="s">
        <v>48</v>
      </c>
      <c r="B18" s="11" t="n">
        <v>141000</v>
      </c>
      <c r="C18" s="11" t="n">
        <v>212000</v>
      </c>
      <c r="D18" s="12" t="n">
        <v>30</v>
      </c>
      <c r="E18" s="18" t="n">
        <f aca="false">IF(B18=0,"",C18/B18*D18)</f>
        <v>45.1063829787234</v>
      </c>
      <c r="F18" s="18" t="n">
        <f aca="false">IF(SUM(B16:B18)=0,"",AVERAGE(C16:C18)/SUM(B16:B18)*SUM(D16:D18))</f>
        <v>43.2830626450116</v>
      </c>
    </row>
    <row r="19" customFormat="false" ht="15" hidden="false" customHeight="false" outlineLevel="0" collapsed="false">
      <c r="A19" s="17" t="s">
        <v>49</v>
      </c>
      <c r="B19" s="11" t="n">
        <v>158000</v>
      </c>
      <c r="C19" s="11" t="n">
        <v>218000</v>
      </c>
      <c r="D19" s="12" t="n">
        <v>31</v>
      </c>
      <c r="E19" s="18" t="n">
        <f aca="false">IF(B19=0,"",C19/B19*D19)</f>
        <v>42.7721518987342</v>
      </c>
      <c r="F19" s="18" t="n">
        <f aca="false">IF(SUM(B17:B19)=0,"",AVERAGE(C17:C19)/SUM(B17:B19)*SUM(D17:D19))</f>
        <v>43.1781226903178</v>
      </c>
    </row>
    <row r="20" customFormat="false" ht="15" hidden="false" customHeight="false" outlineLevel="0" collapsed="false">
      <c r="A20" s="17" t="s">
        <v>50</v>
      </c>
      <c r="B20" s="11" t="n">
        <v>132000</v>
      </c>
      <c r="C20" s="11" t="n">
        <v>214000</v>
      </c>
      <c r="D20" s="12" t="n">
        <v>31</v>
      </c>
      <c r="E20" s="18" t="n">
        <f aca="false">IF(B20=0,"",C20/B20*D20)</f>
        <v>50.2575757575758</v>
      </c>
      <c r="F20" s="18" t="n">
        <f aca="false">IF(SUM(B18:B20)=0,"",AVERAGE(C18:C20)/SUM(B18:B20)*SUM(D18:D20))</f>
        <v>45.8221191028616</v>
      </c>
    </row>
    <row r="21" customFormat="false" ht="15" hidden="false" customHeight="false" outlineLevel="0" collapsed="false">
      <c r="A21" s="17" t="s">
        <v>51</v>
      </c>
      <c r="B21" s="11" t="n">
        <v>139000</v>
      </c>
      <c r="C21" s="11" t="n">
        <v>221000</v>
      </c>
      <c r="D21" s="12" t="n">
        <v>28</v>
      </c>
      <c r="E21" s="18" t="n">
        <f aca="false">IF(B21=0,"",C21/B21*D21)</f>
        <v>44.5179856115108</v>
      </c>
      <c r="F21" s="18" t="n">
        <f aca="false">IF(SUM(B19:B21)=0,"",AVERAGE(C19:C21)/SUM(B19:B21)*SUM(D19:D21))</f>
        <v>45.6643356643357</v>
      </c>
    </row>
    <row r="22" customFormat="false" ht="15" hidden="false" customHeight="false" outlineLevel="0" collapsed="false">
      <c r="A22" s="17" t="s">
        <v>52</v>
      </c>
      <c r="B22" s="11" t="n">
        <v>156000</v>
      </c>
      <c r="C22" s="11" t="n">
        <v>234000</v>
      </c>
      <c r="D22" s="12" t="n">
        <v>31</v>
      </c>
      <c r="E22" s="18" t="n">
        <f aca="false">IF(B22=0,"",C22/B22*D22)</f>
        <v>46.5</v>
      </c>
      <c r="F22" s="18" t="n">
        <f aca="false">IF(SUM(B20:B22)=0,"",AVERAGE(C20:C22)/SUM(B20:B22)*SUM(D20:D22))</f>
        <v>47.0023419203747</v>
      </c>
    </row>
    <row r="23" customFormat="false" ht="15" hidden="false" customHeight="false" outlineLevel="0" collapsed="false">
      <c r="A23" s="17" t="s">
        <v>53</v>
      </c>
      <c r="B23" s="11" t="n">
        <v>149000</v>
      </c>
      <c r="C23" s="11" t="n">
        <v>241000</v>
      </c>
      <c r="D23" s="12" t="n">
        <v>30</v>
      </c>
      <c r="E23" s="18" t="n">
        <f aca="false">IF(B23=0,"",C23/B23*D23)</f>
        <v>48.5234899328859</v>
      </c>
      <c r="F23" s="18" t="n">
        <f aca="false">IF(SUM(B21:B23)=0,"",AVERAGE(C21:C23)/SUM(B21:B23)*SUM(D21:D23))</f>
        <v>46.5045045045045</v>
      </c>
    </row>
    <row r="24" customFormat="false" ht="15" hidden="false" customHeight="false" outlineLevel="0" collapsed="false">
      <c r="A24" s="17" t="s">
        <v>54</v>
      </c>
      <c r="B24" s="11" t="n">
        <v>161000</v>
      </c>
      <c r="C24" s="11" t="n">
        <v>248000</v>
      </c>
      <c r="D24" s="12" t="n">
        <v>31</v>
      </c>
      <c r="E24" s="18" t="n">
        <f aca="false">IF(B24=0,"",C24/B24*D24)</f>
        <v>47.7515527950311</v>
      </c>
      <c r="F24" s="18" t="n">
        <f aca="false">IF(SUM(B22:B24)=0,"",AVERAGE(C22:C24)/SUM(B22:B24)*SUM(D22:D24))</f>
        <v>47.5793991416309</v>
      </c>
    </row>
    <row r="25" customFormat="false" ht="15" hidden="false" customHeight="false" outlineLevel="0" collapsed="false">
      <c r="A25" s="17" t="s">
        <v>55</v>
      </c>
      <c r="B25" s="11" t="n">
        <v>153000</v>
      </c>
      <c r="C25" s="11" t="n">
        <v>254000</v>
      </c>
      <c r="D25" s="12" t="n">
        <v>30</v>
      </c>
      <c r="E25" s="18" t="n">
        <f aca="false">IF(B25=0,"",C25/B25*D25)</f>
        <v>49.8039215686275</v>
      </c>
      <c r="F25" s="18" t="n">
        <f aca="false">IF(SUM(B23:B25)=0,"",AVERAGE(C23:C25)/SUM(B23:B25)*SUM(D23:D25))</f>
        <v>48.6774658027358</v>
      </c>
    </row>
    <row r="26" customFormat="false" ht="15" hidden="false" customHeight="false" outlineLevel="0" collapsed="false">
      <c r="A26" s="17" t="s">
        <v>56</v>
      </c>
      <c r="B26" s="11" t="n">
        <v>166000</v>
      </c>
      <c r="C26" s="11" t="n">
        <v>258000</v>
      </c>
      <c r="D26" s="12" t="n">
        <v>31</v>
      </c>
      <c r="E26" s="18" t="n">
        <f aca="false">IF(B26=0,"",C26/B26*D26)</f>
        <v>48.1807228915663</v>
      </c>
      <c r="F26" s="18" t="n">
        <f aca="false">IF(SUM(B24:B26)=0,"",AVERAGE(C24:C26)/SUM(B24:B26)*SUM(D24:D26))</f>
        <v>48.5555555555556</v>
      </c>
    </row>
    <row r="27" customFormat="false" ht="15" hidden="false" customHeight="false" outlineLevel="0" collapsed="false">
      <c r="A27" s="13" t="s">
        <v>57</v>
      </c>
      <c r="B27" s="19" t="n">
        <f aca="false">SUM(B15:B26)</f>
        <v>1790000</v>
      </c>
      <c r="C27" s="19" t="n">
        <f aca="false">AVERAGE(C15:C26)</f>
        <v>224583.333333333</v>
      </c>
      <c r="D27" s="20" t="n">
        <f aca="false">SUM(D15:D26)</f>
        <v>365</v>
      </c>
      <c r="E27" s="14" t="n">
        <f aca="false">IF($B$27=0,"",$C$27/$B$27*$D$27)</f>
        <v>45.7949255121043</v>
      </c>
      <c r="G27" s="8" t="s">
        <v>58</v>
      </c>
    </row>
    <row r="29" customFormat="false" ht="15" hidden="false" customHeight="false" outlineLevel="0" collapsed="false">
      <c r="A29" s="9" t="s">
        <v>59</v>
      </c>
      <c r="B29" s="9"/>
      <c r="C29" s="9"/>
      <c r="D29" s="9"/>
      <c r="E29" s="9"/>
      <c r="F29" s="9"/>
    </row>
    <row r="30" customFormat="false" ht="15" hidden="false" customHeight="false" outlineLevel="0" collapsed="false">
      <c r="A30" s="10" t="s">
        <v>60</v>
      </c>
      <c r="B30" s="18" t="n">
        <f aca="false">$E$27</f>
        <v>45.7949255121043</v>
      </c>
    </row>
    <row r="31" customFormat="false" ht="15" hidden="false" customHeight="false" outlineLevel="0" collapsed="false">
      <c r="A31" s="10" t="s">
        <v>61</v>
      </c>
      <c r="B31" s="21" t="n">
        <f aca="false">IF($D$27=0,"",$B$27/$D$27)</f>
        <v>4904.1095890411</v>
      </c>
    </row>
    <row r="32" customFormat="false" ht="15" hidden="false" customHeight="false" outlineLevel="0" collapsed="false">
      <c r="A32" s="10" t="s">
        <v>62</v>
      </c>
      <c r="B32" s="12" t="n">
        <v>35</v>
      </c>
      <c r="D32" s="8" t="s">
        <v>63</v>
      </c>
    </row>
    <row r="33" customFormat="false" ht="15" hidden="false" customHeight="false" outlineLevel="0" collapsed="false">
      <c r="A33" s="10" t="s">
        <v>64</v>
      </c>
      <c r="B33" s="18" t="n">
        <f aca="false">IF(ISTEXT($B$30),"",$B$30-$B$32)</f>
        <v>10.7949255121043</v>
      </c>
    </row>
    <row r="34" customFormat="false" ht="15" hidden="false" customHeight="false" outlineLevel="0" collapsed="false">
      <c r="A34" s="13" t="s">
        <v>65</v>
      </c>
      <c r="B34" s="22" t="n">
        <f aca="false">IF(OR(ISTEXT($B$33),ISTEXT($B$31)),"",$B$33*$B$31)</f>
        <v>52939.497716895</v>
      </c>
      <c r="D34" s="8" t="s">
        <v>66</v>
      </c>
    </row>
    <row r="35" customFormat="false" ht="15" hidden="false" customHeight="false" outlineLevel="0" collapsed="false">
      <c r="A35" s="10" t="s">
        <v>67</v>
      </c>
      <c r="B35" s="23" t="n">
        <v>0.105</v>
      </c>
      <c r="D35" s="8" t="s">
        <v>68</v>
      </c>
    </row>
    <row r="36" customFormat="false" ht="15" hidden="false" customHeight="false" outlineLevel="0" collapsed="false">
      <c r="A36" s="13" t="s">
        <v>69</v>
      </c>
      <c r="B36" s="22" t="n">
        <f aca="false">IF(ISTEXT($B$34),"",$B$34*$B$35)</f>
        <v>5558.64726027397</v>
      </c>
      <c r="D36" s="8" t="s">
        <v>70</v>
      </c>
    </row>
    <row r="38" customFormat="false" ht="15" hidden="false" customHeight="false" outlineLevel="0" collapsed="false">
      <c r="A38" s="9" t="s">
        <v>71</v>
      </c>
      <c r="B38" s="9"/>
      <c r="C38" s="9"/>
      <c r="D38" s="9"/>
    </row>
    <row r="39" customFormat="false" ht="22.35" hidden="false" customHeight="false" outlineLevel="0" collapsed="false">
      <c r="A39" s="16" t="s">
        <v>62</v>
      </c>
      <c r="B39" s="16" t="s">
        <v>72</v>
      </c>
      <c r="C39" s="16" t="s">
        <v>65</v>
      </c>
      <c r="D39" s="16" t="s">
        <v>69</v>
      </c>
    </row>
    <row r="40" customFormat="false" ht="15" hidden="false" customHeight="false" outlineLevel="0" collapsed="false">
      <c r="A40" s="12" t="n">
        <v>45</v>
      </c>
      <c r="B40" s="18" t="n">
        <f aca="false">IF(ISTEXT($B$30),"",$B$30-A40)</f>
        <v>0.794925512104285</v>
      </c>
      <c r="C40" s="21" t="n">
        <f aca="false">IF(OR(ISTEXT(B40),ISTEXT($B$31)),"",B40*$B$31)</f>
        <v>3898.40182648403</v>
      </c>
      <c r="D40" s="21" t="n">
        <f aca="false">IF(ISTEXT(C40),"",C40*$B$35)</f>
        <v>409.332191780823</v>
      </c>
    </row>
    <row r="41" customFormat="false" ht="15" hidden="false" customHeight="false" outlineLevel="0" collapsed="false">
      <c r="A41" s="12" t="n">
        <v>40</v>
      </c>
      <c r="B41" s="18" t="n">
        <f aca="false">IF(ISTEXT($B$30),"",$B$30-A41)</f>
        <v>5.79492551210429</v>
      </c>
      <c r="C41" s="21" t="n">
        <f aca="false">IF(OR(ISTEXT(B41),ISTEXT($B$31)),"",B41*$B$31)</f>
        <v>28418.9497716895</v>
      </c>
      <c r="D41" s="21" t="n">
        <f aca="false">IF(ISTEXT(C41),"",C41*$B$35)</f>
        <v>2983.9897260274</v>
      </c>
    </row>
    <row r="42" customFormat="false" ht="15" hidden="false" customHeight="false" outlineLevel="0" collapsed="false">
      <c r="A42" s="12" t="n">
        <v>35</v>
      </c>
      <c r="B42" s="18" t="n">
        <f aca="false">IF(ISTEXT($B$30),"",$B$30-A42)</f>
        <v>10.7949255121043</v>
      </c>
      <c r="C42" s="21" t="n">
        <f aca="false">IF(OR(ISTEXT(B42),ISTEXT($B$31)),"",B42*$B$31)</f>
        <v>52939.497716895</v>
      </c>
      <c r="D42" s="21" t="n">
        <f aca="false">IF(ISTEXT(C42),"",C42*$B$35)</f>
        <v>5558.64726027397</v>
      </c>
    </row>
    <row r="43" customFormat="false" ht="15" hidden="false" customHeight="false" outlineLevel="0" collapsed="false">
      <c r="A43" s="12" t="n">
        <v>30</v>
      </c>
      <c r="B43" s="18" t="n">
        <f aca="false">IF(ISTEXT($B$30),"",$B$30-A43)</f>
        <v>15.7949255121043</v>
      </c>
      <c r="C43" s="21" t="n">
        <f aca="false">IF(OR(ISTEXT(B43),ISTEXT($B$31)),"",B43*$B$31)</f>
        <v>77460.0456621005</v>
      </c>
      <c r="D43" s="21" t="n">
        <f aca="false">IF(ISTEXT(C43),"",C43*$B$35)</f>
        <v>8133.30479452055</v>
      </c>
    </row>
    <row r="44" customFormat="false" ht="15" hidden="false" customHeight="false" outlineLevel="0" collapsed="false">
      <c r="A44" s="12" t="n">
        <v>25</v>
      </c>
      <c r="B44" s="18" t="n">
        <f aca="false">IF(ISTEXT($B$30),"",$B$30-A44)</f>
        <v>20.7949255121043</v>
      </c>
      <c r="C44" s="21" t="n">
        <f aca="false">IF(OR(ISTEXT(B44),ISTEXT($B$31)),"",B44*$B$31)</f>
        <v>101980.593607306</v>
      </c>
      <c r="D44" s="21" t="n">
        <f aca="false">IF(ISTEXT(C44),"",C44*$B$35)</f>
        <v>10707.9623287671</v>
      </c>
    </row>
    <row r="45" customFormat="false" ht="15" hidden="false" customHeight="false" outlineLevel="0" collapsed="false">
      <c r="F45" s="8" t="s">
        <v>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6"/>
    <col collapsed="false" customWidth="true" hidden="false" outlineLevel="0" max="3" min="3" style="0" width="12"/>
    <col collapsed="false" customWidth="true" hidden="false" outlineLevel="0" max="5" min="4" style="0" width="15"/>
    <col collapsed="false" customWidth="true" hidden="false" outlineLevel="0" max="6" min="6" style="0" width="13"/>
    <col collapsed="false" customWidth="true" hidden="false" outlineLevel="0" max="7" min="7" style="0" width="19"/>
    <col collapsed="false" customWidth="true" hidden="false" outlineLevel="0" max="8" min="8" style="0" width="15"/>
  </cols>
  <sheetData>
    <row r="1" customFormat="false" ht="17.35" hidden="false" customHeight="false" outlineLevel="0" collapsed="false">
      <c r="A1" s="7" t="s">
        <v>74</v>
      </c>
    </row>
    <row r="2" customFormat="false" ht="15" hidden="false" customHeight="false" outlineLevel="0" collapsed="false">
      <c r="A2" s="8" t="s">
        <v>75</v>
      </c>
    </row>
    <row r="4" customFormat="false" ht="22.35" hidden="false" customHeight="false" outlineLevel="0" collapsed="false">
      <c r="A4" s="16" t="s">
        <v>76</v>
      </c>
      <c r="B4" s="16" t="s">
        <v>77</v>
      </c>
      <c r="C4" s="16" t="s">
        <v>78</v>
      </c>
      <c r="D4" s="16" t="s">
        <v>79</v>
      </c>
      <c r="E4" s="16" t="s">
        <v>80</v>
      </c>
      <c r="F4" s="16" t="s">
        <v>81</v>
      </c>
      <c r="G4" s="16" t="s">
        <v>82</v>
      </c>
      <c r="H4" s="16" t="s">
        <v>83</v>
      </c>
    </row>
    <row r="5" customFormat="false" ht="15" hidden="false" customHeight="false" outlineLevel="0" collapsed="false">
      <c r="A5" s="24" t="s">
        <v>84</v>
      </c>
      <c r="B5" s="11" t="n">
        <v>132000</v>
      </c>
      <c r="C5" s="25" t="n">
        <f aca="false">IF($B$10=0,"",B5/$B$10)</f>
        <v>0.511627906976744</v>
      </c>
      <c r="D5" s="12" t="n">
        <v>0</v>
      </c>
      <c r="E5" s="26" t="n">
        <f aca="false">B5*D5</f>
        <v>0</v>
      </c>
      <c r="F5" s="27" t="n">
        <v>1</v>
      </c>
      <c r="G5" s="21" t="n">
        <f aca="false">B5*F5</f>
        <v>132000</v>
      </c>
      <c r="H5" s="21" t="n">
        <f aca="false">B5-G5</f>
        <v>0</v>
      </c>
    </row>
    <row r="6" customFormat="false" ht="15" hidden="false" customHeight="false" outlineLevel="0" collapsed="false">
      <c r="A6" s="24" t="s">
        <v>85</v>
      </c>
      <c r="B6" s="11" t="n">
        <v>74000</v>
      </c>
      <c r="C6" s="25" t="n">
        <f aca="false">IF($B$10=0,"",B6/$B$10)</f>
        <v>0.286821705426357</v>
      </c>
      <c r="D6" s="12" t="n">
        <v>15</v>
      </c>
      <c r="E6" s="26" t="n">
        <f aca="false">B6*D6</f>
        <v>1110000</v>
      </c>
      <c r="F6" s="27" t="n">
        <v>0.98</v>
      </c>
      <c r="G6" s="21" t="n">
        <f aca="false">B6*F6</f>
        <v>72520</v>
      </c>
      <c r="H6" s="21" t="n">
        <f aca="false">B6-G6</f>
        <v>1480</v>
      </c>
    </row>
    <row r="7" customFormat="false" ht="15" hidden="false" customHeight="false" outlineLevel="0" collapsed="false">
      <c r="A7" s="24" t="s">
        <v>86</v>
      </c>
      <c r="B7" s="11" t="n">
        <v>33000</v>
      </c>
      <c r="C7" s="25" t="n">
        <f aca="false">IF($B$10=0,"",B7/$B$10)</f>
        <v>0.127906976744186</v>
      </c>
      <c r="D7" s="12" t="n">
        <v>45</v>
      </c>
      <c r="E7" s="26" t="n">
        <f aca="false">B7*D7</f>
        <v>1485000</v>
      </c>
      <c r="F7" s="27" t="n">
        <v>0.92</v>
      </c>
      <c r="G7" s="21" t="n">
        <f aca="false">B7*F7</f>
        <v>30360</v>
      </c>
      <c r="H7" s="21" t="n">
        <f aca="false">B7-G7</f>
        <v>2640</v>
      </c>
    </row>
    <row r="8" customFormat="false" ht="15" hidden="false" customHeight="false" outlineLevel="0" collapsed="false">
      <c r="A8" s="24" t="s">
        <v>87</v>
      </c>
      <c r="B8" s="11" t="n">
        <v>12000</v>
      </c>
      <c r="C8" s="25" t="n">
        <f aca="false">IF($B$10=0,"",B8/$B$10)</f>
        <v>0.0465116279069767</v>
      </c>
      <c r="D8" s="12" t="n">
        <v>75</v>
      </c>
      <c r="E8" s="26" t="n">
        <f aca="false">B8*D8</f>
        <v>900000</v>
      </c>
      <c r="F8" s="27" t="n">
        <v>0.8</v>
      </c>
      <c r="G8" s="21" t="n">
        <f aca="false">B8*F8</f>
        <v>9600</v>
      </c>
      <c r="H8" s="21" t="n">
        <f aca="false">B8-G8</f>
        <v>2400</v>
      </c>
    </row>
    <row r="9" customFormat="false" ht="15" hidden="false" customHeight="false" outlineLevel="0" collapsed="false">
      <c r="A9" s="24" t="s">
        <v>88</v>
      </c>
      <c r="B9" s="11" t="n">
        <v>7000</v>
      </c>
      <c r="C9" s="25" t="n">
        <f aca="false">IF($B$10=0,"",B9/$B$10)</f>
        <v>0.0271317829457364</v>
      </c>
      <c r="D9" s="12" t="n">
        <v>120</v>
      </c>
      <c r="E9" s="26" t="n">
        <f aca="false">B9*D9</f>
        <v>840000</v>
      </c>
      <c r="F9" s="27" t="n">
        <v>0.55</v>
      </c>
      <c r="G9" s="21" t="n">
        <f aca="false">B9*F9</f>
        <v>3850</v>
      </c>
      <c r="H9" s="21" t="n">
        <f aca="false">B9-G9</f>
        <v>3150</v>
      </c>
    </row>
    <row r="10" customFormat="false" ht="15" hidden="false" customHeight="false" outlineLevel="0" collapsed="false">
      <c r="A10" s="13" t="s">
        <v>89</v>
      </c>
      <c r="B10" s="19" t="n">
        <f aca="false">SUM(B5:B9)</f>
        <v>258000</v>
      </c>
      <c r="C10" s="28" t="n">
        <f aca="false">IF($B$10=0,"",SUM(C5:C9))</f>
        <v>1</v>
      </c>
      <c r="E10" s="29" t="n">
        <f aca="false">SUM(E5:E9)</f>
        <v>4335000</v>
      </c>
      <c r="G10" s="19" t="n">
        <f aca="false">SUM(G5:G9)</f>
        <v>248330</v>
      </c>
      <c r="H10" s="19" t="n">
        <f aca="false">SUM(H5:H9)</f>
        <v>9670</v>
      </c>
    </row>
    <row r="12" customFormat="false" ht="15" hidden="false" customHeight="false" outlineLevel="0" collapsed="false">
      <c r="A12" s="13" t="s">
        <v>90</v>
      </c>
      <c r="B12" s="15" t="n">
        <f aca="false">IF($B$10=0,"",$E$10/$B$10)</f>
        <v>16.8023255813953</v>
      </c>
    </row>
    <row r="13" customFormat="false" ht="15" hidden="false" customHeight="false" outlineLevel="0" collapsed="false">
      <c r="A13" s="10" t="s">
        <v>91</v>
      </c>
      <c r="B13" s="25" t="n">
        <f aca="false">IF($B$10=0,"",SUM(B6:B9)/$B$10)</f>
        <v>0.488372093023256</v>
      </c>
    </row>
    <row r="14" customFormat="false" ht="15" hidden="false" customHeight="false" outlineLevel="0" collapsed="false">
      <c r="A14" s="10" t="s">
        <v>92</v>
      </c>
      <c r="B14" s="30" t="n">
        <f aca="false">IF($B$10=0,"",SUM(B8:B9)/$B$10)</f>
        <v>0.0736434108527132</v>
      </c>
    </row>
    <row r="15" customFormat="false" ht="15" hidden="false" customHeight="false" outlineLevel="0" collapsed="false">
      <c r="A15" s="10" t="s">
        <v>82</v>
      </c>
      <c r="B15" s="21" t="n">
        <f aca="false">$G$10</f>
        <v>248330</v>
      </c>
    </row>
    <row r="16" customFormat="false" ht="15" hidden="false" customHeight="false" outlineLevel="0" collapsed="false">
      <c r="A16" s="13" t="s">
        <v>83</v>
      </c>
      <c r="B16" s="22" t="n">
        <f aca="false">$H$10</f>
        <v>9670</v>
      </c>
    </row>
    <row r="17" customFormat="false" ht="15" hidden="false" customHeight="false" outlineLevel="0" collapsed="false">
      <c r="A17" s="10" t="s">
        <v>93</v>
      </c>
      <c r="B17" s="25" t="n">
        <f aca="false">IF($B$10=0,"",$H$10/$B$10)</f>
        <v>0.0374806201550388</v>
      </c>
    </row>
    <row r="19" customFormat="false" ht="15" hidden="false" customHeight="false" outlineLevel="0" collapsed="false">
      <c r="A19" s="13" t="s">
        <v>94</v>
      </c>
    </row>
    <row r="20" customFormat="false" ht="15" hidden="false" customHeight="false" outlineLevel="0" collapsed="false">
      <c r="A20" s="10" t="s">
        <v>95</v>
      </c>
      <c r="B20" s="31" t="n">
        <f aca="false">'DSO Calculator'!B7</f>
        <v>258000</v>
      </c>
    </row>
    <row r="21" customFormat="false" ht="15" hidden="false" customHeight="false" outlineLevel="0" collapsed="false">
      <c r="A21" s="10" t="s">
        <v>96</v>
      </c>
      <c r="B21" s="21" t="n">
        <f aca="false">$B$10-$B$20</f>
        <v>0</v>
      </c>
    </row>
    <row r="22" customFormat="false" ht="15" hidden="false" customHeight="false" outlineLevel="0" collapsed="false">
      <c r="A22" s="10" t="s">
        <v>97</v>
      </c>
      <c r="B22" s="32" t="str">
        <f aca="false">IF(ROUND($B$21,0)=0,"Ties","Does not tie - fix one of the two")</f>
        <v>Ties</v>
      </c>
    </row>
    <row r="24" customFormat="false" ht="15" hidden="false" customHeight="false" outlineLevel="0" collapsed="false">
      <c r="A24" s="13" t="s">
        <v>98</v>
      </c>
    </row>
    <row r="25" customFormat="false" ht="15" hidden="false" customHeight="true" outlineLevel="0" collapsed="false">
      <c r="A25" s="33" t="s">
        <v>99</v>
      </c>
      <c r="B25" s="33"/>
      <c r="C25" s="33"/>
      <c r="D25" s="33"/>
      <c r="E25" s="33"/>
      <c r="F25" s="33"/>
      <c r="G25" s="33"/>
      <c r="H25" s="33"/>
    </row>
    <row r="26" customFormat="false" ht="15" hidden="false" customHeight="false" outlineLevel="0" collapsed="false">
      <c r="A26" s="33"/>
      <c r="B26" s="33"/>
      <c r="C26" s="33"/>
      <c r="D26" s="33"/>
      <c r="E26" s="33"/>
      <c r="F26" s="33"/>
      <c r="G26" s="33"/>
      <c r="H26" s="33"/>
    </row>
    <row r="27" customFormat="false" ht="15" hidden="false" customHeight="false" outlineLevel="0" collapsed="false">
      <c r="A27" s="33"/>
      <c r="B27" s="33"/>
      <c r="C27" s="33"/>
      <c r="D27" s="33"/>
      <c r="E27" s="33"/>
      <c r="F27" s="33"/>
      <c r="G27" s="33"/>
      <c r="H27" s="33"/>
    </row>
  </sheetData>
  <mergeCells count="1">
    <mergeCell ref="A25:H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2026-08-19T18:34:37Z</dcterms:created>
  <dc:creator>openpyxl</dc:creator>
  <dc:description/>
  <dc:language>en-US</dc:language>
  <cp:lastModifiedBy/>
  <dcterms:modified xsi:type="dcterms:W3CDTF">2026-08-19T18:34:37Z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